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U:\Legacy analyse\Legacy\"/>
    </mc:Choice>
  </mc:AlternateContent>
  <xr:revisionPtr revIDLastSave="0" documentId="8_{ACA1CD2A-FC79-47C3-8662-4E9DB79AAFBC}" xr6:coauthVersionLast="47" xr6:coauthVersionMax="47" xr10:uidLastSave="{00000000-0000-0000-0000-000000000000}"/>
  <bookViews>
    <workbookView xWindow="57480" yWindow="-4815" windowWidth="29040" windowHeight="15840" xr2:uid="{881774C8-2918-422E-93E8-BE36B625676C}"/>
  </bookViews>
  <sheets>
    <sheet name="Oversigt" sheetId="7" r:id="rId1"/>
    <sheet name="Spørgeramme" sheetId="1" r:id="rId2"/>
    <sheet name="Listedata" sheetId="2" r:id="rId3"/>
    <sheet name="Beregninger" sheetId="6" r:id="rId4"/>
    <sheet name="Beregningsvejledning" sheetId="8" state="hidden" r:id="rId5"/>
  </sheets>
  <definedNames>
    <definedName name="_xlnm.Print_Area" localSheetId="0">Oversigt!$A$1:$L$33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7" l="1"/>
  <c r="E23" i="6"/>
  <c r="I27" i="7"/>
  <c r="I26" i="7"/>
  <c r="F225" i="2" l="1"/>
  <c r="H228" i="2" s="1"/>
  <c r="F220" i="2"/>
  <c r="G220" i="2" s="1"/>
  <c r="F302" i="2"/>
  <c r="H306" i="2" s="1"/>
  <c r="E175" i="6"/>
  <c r="E150" i="6"/>
  <c r="E124" i="6"/>
  <c r="E99" i="6"/>
  <c r="E74" i="6"/>
  <c r="E47" i="6"/>
  <c r="F13" i="6"/>
  <c r="H223" i="2" l="1"/>
  <c r="G225" i="2"/>
  <c r="E126" i="6"/>
  <c r="E49" i="6"/>
  <c r="E21" i="6"/>
  <c r="E50" i="6"/>
  <c r="F168" i="6"/>
  <c r="F169" i="6"/>
  <c r="F170" i="6"/>
  <c r="F171" i="6"/>
  <c r="F167" i="6"/>
  <c r="F143" i="6"/>
  <c r="F144" i="6"/>
  <c r="F145" i="6"/>
  <c r="F146" i="6"/>
  <c r="F142" i="6"/>
  <c r="F117" i="6"/>
  <c r="F118" i="6"/>
  <c r="F119" i="6"/>
  <c r="F120" i="6"/>
  <c r="F116" i="6"/>
  <c r="F92" i="6"/>
  <c r="F93" i="6"/>
  <c r="F94" i="6"/>
  <c r="F95" i="6"/>
  <c r="F91" i="6"/>
  <c r="F66" i="6"/>
  <c r="F67" i="6"/>
  <c r="F68" i="6"/>
  <c r="F69" i="6"/>
  <c r="F70" i="6"/>
  <c r="F39" i="6"/>
  <c r="F41" i="6"/>
  <c r="F42" i="6"/>
  <c r="F43" i="6"/>
  <c r="F40" i="6"/>
  <c r="F14" i="6"/>
  <c r="F15" i="6"/>
  <c r="F16" i="6"/>
  <c r="F17" i="6"/>
  <c r="J24" i="7"/>
  <c r="J23" i="7"/>
  <c r="C23" i="7"/>
  <c r="C22" i="7" l="1"/>
  <c r="C30" i="7" l="1"/>
  <c r="C29" i="7"/>
  <c r="C28" i="7"/>
  <c r="C25" i="7"/>
  <c r="F384" i="2" l="1"/>
  <c r="F394" i="2"/>
  <c r="F390" i="2"/>
  <c r="F379" i="2"/>
  <c r="F373" i="2"/>
  <c r="F368" i="2"/>
  <c r="F363" i="2"/>
  <c r="F357" i="2"/>
  <c r="F348" i="2"/>
  <c r="F343" i="2"/>
  <c r="F338" i="2"/>
  <c r="F328" i="2"/>
  <c r="F324" i="2"/>
  <c r="F318" i="2"/>
  <c r="H322" i="2" s="1"/>
  <c r="F312" i="2"/>
  <c r="H316" i="2" s="1"/>
  <c r="F308" i="2"/>
  <c r="H310" i="2" s="1"/>
  <c r="F291" i="2"/>
  <c r="F284" i="2"/>
  <c r="F278" i="2"/>
  <c r="F272" i="2"/>
  <c r="F266" i="2"/>
  <c r="F260" i="2"/>
  <c r="F251" i="2"/>
  <c r="F246" i="2"/>
  <c r="F241" i="2"/>
  <c r="F235" i="2"/>
  <c r="F230" i="2"/>
  <c r="F215" i="2"/>
  <c r="F209" i="2"/>
  <c r="F203" i="2"/>
  <c r="F196" i="2"/>
  <c r="F190" i="2"/>
  <c r="F181" i="2"/>
  <c r="F177" i="2"/>
  <c r="F171" i="2"/>
  <c r="F165" i="2"/>
  <c r="F159" i="2"/>
  <c r="F153" i="2"/>
  <c r="F147" i="2"/>
  <c r="F140" i="2"/>
  <c r="F134" i="2"/>
  <c r="F129" i="2"/>
  <c r="F123" i="2"/>
  <c r="F85" i="2"/>
  <c r="H89" i="2" s="1"/>
  <c r="F74" i="2"/>
  <c r="J74" i="2" s="1"/>
  <c r="F58" i="2"/>
  <c r="G58" i="2" l="1"/>
  <c r="J58" i="2"/>
  <c r="H64" i="2"/>
  <c r="G312" i="2"/>
  <c r="G343" i="2"/>
  <c r="H346" i="2"/>
  <c r="G390" i="2"/>
  <c r="H392" i="2"/>
  <c r="G318" i="2"/>
  <c r="G394" i="2"/>
  <c r="H396" i="2"/>
  <c r="G324" i="2"/>
  <c r="H326" i="2"/>
  <c r="G328" i="2"/>
  <c r="H332" i="2"/>
  <c r="G368" i="2"/>
  <c r="H371" i="2"/>
  <c r="G302" i="2"/>
  <c r="D126" i="6" s="1"/>
  <c r="G373" i="2"/>
  <c r="H377" i="2"/>
  <c r="G338" i="2"/>
  <c r="H341" i="2"/>
  <c r="G348" i="2"/>
  <c r="H351" i="2"/>
  <c r="G357" i="2"/>
  <c r="H361" i="2"/>
  <c r="G363" i="2"/>
  <c r="H366" i="2"/>
  <c r="G308" i="2"/>
  <c r="G379" i="2"/>
  <c r="H382" i="2"/>
  <c r="G384" i="2"/>
  <c r="H388" i="2"/>
  <c r="G251" i="2"/>
  <c r="H254" i="2"/>
  <c r="G246" i="2"/>
  <c r="H249" i="2"/>
  <c r="G241" i="2"/>
  <c r="H244" i="2"/>
  <c r="G235" i="2"/>
  <c r="H239" i="2"/>
  <c r="G230" i="2"/>
  <c r="H233" i="2"/>
  <c r="G215" i="2"/>
  <c r="H218" i="2"/>
  <c r="G209" i="2"/>
  <c r="H213" i="2"/>
  <c r="G203" i="2"/>
  <c r="H207" i="2"/>
  <c r="G196" i="2"/>
  <c r="H201" i="2"/>
  <c r="G190" i="2"/>
  <c r="H194" i="2"/>
  <c r="G291" i="2"/>
  <c r="H296" i="2"/>
  <c r="G284" i="2"/>
  <c r="H289" i="2"/>
  <c r="G278" i="2"/>
  <c r="H282" i="2"/>
  <c r="G272" i="2"/>
  <c r="H276" i="2"/>
  <c r="G266" i="2"/>
  <c r="H270" i="2"/>
  <c r="G260" i="2"/>
  <c r="H264" i="2"/>
  <c r="G181" i="2"/>
  <c r="H183" i="2"/>
  <c r="G177" i="2"/>
  <c r="H179" i="2"/>
  <c r="G171" i="2"/>
  <c r="J171" i="2" s="1"/>
  <c r="H175" i="2"/>
  <c r="G165" i="2"/>
  <c r="J165" i="2" s="1"/>
  <c r="H169" i="2"/>
  <c r="G159" i="2"/>
  <c r="J159" i="2" s="1"/>
  <c r="H163" i="2"/>
  <c r="G153" i="2"/>
  <c r="J153" i="2" s="1"/>
  <c r="H157" i="2"/>
  <c r="G147" i="2"/>
  <c r="J147" i="2" s="1"/>
  <c r="H151" i="2"/>
  <c r="G140" i="2"/>
  <c r="H144" i="2"/>
  <c r="G134" i="2"/>
  <c r="H138" i="2"/>
  <c r="G129" i="2"/>
  <c r="J129" i="2" s="1"/>
  <c r="H132" i="2"/>
  <c r="G123" i="2"/>
  <c r="H127" i="2"/>
  <c r="G74" i="2"/>
  <c r="H77" i="2"/>
  <c r="F113" i="2"/>
  <c r="F108" i="2"/>
  <c r="F103" i="2"/>
  <c r="F97" i="2"/>
  <c r="F91" i="2"/>
  <c r="G85" i="2"/>
  <c r="F79" i="2"/>
  <c r="F66" i="2"/>
  <c r="G113" i="2" l="1"/>
  <c r="H114" i="2"/>
  <c r="H111" i="2"/>
  <c r="G108" i="2"/>
  <c r="H187" i="2"/>
  <c r="D61" i="6" s="1"/>
  <c r="K7" i="6" s="1"/>
  <c r="H121" i="2"/>
  <c r="D34" i="6" s="1"/>
  <c r="K6" i="6" s="1"/>
  <c r="G121" i="2"/>
  <c r="J123" i="2"/>
  <c r="D49" i="6" s="1"/>
  <c r="D50" i="6"/>
  <c r="G355" i="2"/>
  <c r="G336" i="2"/>
  <c r="H336" i="2"/>
  <c r="D137" i="6" s="1"/>
  <c r="K10" i="6" s="1"/>
  <c r="G300" i="2"/>
  <c r="H300" i="2"/>
  <c r="D111" i="6" s="1"/>
  <c r="K9" i="6" s="1"/>
  <c r="D149" i="6"/>
  <c r="J10" i="6" s="1"/>
  <c r="H355" i="2"/>
  <c r="D162" i="6" s="1"/>
  <c r="K11" i="6" s="1"/>
  <c r="D174" i="6"/>
  <c r="J11" i="6" s="1"/>
  <c r="D73" i="6"/>
  <c r="J7" i="6" s="1"/>
  <c r="G187" i="2"/>
  <c r="D98" i="6"/>
  <c r="J8" i="6" s="1"/>
  <c r="G258" i="2"/>
  <c r="H258" i="2"/>
  <c r="D86" i="6" s="1"/>
  <c r="K8" i="6" s="1"/>
  <c r="D46" i="6"/>
  <c r="J6" i="6" s="1"/>
  <c r="H117" i="2"/>
  <c r="G103" i="2"/>
  <c r="H106" i="2"/>
  <c r="G97" i="2"/>
  <c r="H101" i="2"/>
  <c r="G91" i="2"/>
  <c r="H95" i="2"/>
  <c r="G79" i="2"/>
  <c r="H83" i="2"/>
  <c r="G66" i="2"/>
  <c r="H72" i="2"/>
  <c r="J66" i="2"/>
  <c r="D23" i="6" s="1"/>
  <c r="D20" i="6" l="1"/>
  <c r="J5" i="6" s="1"/>
  <c r="G55" i="2"/>
  <c r="D123" i="6"/>
  <c r="J9" i="6" s="1"/>
  <c r="D47" i="6"/>
  <c r="D33" i="6" s="1"/>
  <c r="H55" i="2"/>
  <c r="D8" i="6" s="1"/>
  <c r="K5" i="6" s="1"/>
  <c r="D99" i="6"/>
  <c r="D85" i="6" s="1"/>
  <c r="D175" i="6"/>
  <c r="D161" i="6" s="1"/>
  <c r="E171" i="6" s="1"/>
  <c r="D150" i="6"/>
  <c r="D136" i="6" s="1"/>
  <c r="E146" i="6" s="1"/>
  <c r="D74" i="6"/>
  <c r="D60" i="6" s="1"/>
  <c r="D124" i="6" l="1"/>
  <c r="D110" i="6" s="1"/>
  <c r="E116" i="6" s="1"/>
  <c r="D21" i="6"/>
  <c r="D7" i="6" s="1"/>
  <c r="E16" i="6" s="1"/>
  <c r="D87" i="6"/>
  <c r="E169" i="6"/>
  <c r="E168" i="6"/>
  <c r="E167" i="6"/>
  <c r="E170" i="6"/>
  <c r="D163" i="6"/>
  <c r="D138" i="6"/>
  <c r="E144" i="6"/>
  <c r="E142" i="6"/>
  <c r="E143" i="6"/>
  <c r="E145" i="6"/>
  <c r="E70" i="6"/>
  <c r="E69" i="6"/>
  <c r="E68" i="6"/>
  <c r="D62" i="6"/>
  <c r="E67" i="6"/>
  <c r="E66" i="6"/>
  <c r="D179" i="6" l="1"/>
  <c r="D13" i="7" s="1"/>
  <c r="D154" i="6"/>
  <c r="D12" i="7" s="1"/>
  <c r="E118" i="6"/>
  <c r="E119" i="6"/>
  <c r="E120" i="6"/>
  <c r="E117" i="6"/>
  <c r="D112" i="6"/>
  <c r="E15" i="6"/>
  <c r="D9" i="6"/>
  <c r="D78" i="6"/>
  <c r="D9" i="7" s="1"/>
  <c r="E92" i="6"/>
  <c r="E95" i="6"/>
  <c r="E91" i="6"/>
  <c r="E94" i="6"/>
  <c r="E93" i="6"/>
  <c r="E13" i="6"/>
  <c r="D181" i="6"/>
  <c r="F13" i="7" s="1"/>
  <c r="D180" i="6"/>
  <c r="D156" i="6"/>
  <c r="F12" i="7" s="1"/>
  <c r="D155" i="6"/>
  <c r="D80" i="6"/>
  <c r="F9" i="7" s="1"/>
  <c r="D79" i="6"/>
  <c r="D35" i="6"/>
  <c r="E42" i="6"/>
  <c r="E41" i="6"/>
  <c r="E40" i="6"/>
  <c r="E39" i="6"/>
  <c r="E43" i="6"/>
  <c r="D129" i="6" l="1"/>
  <c r="D11" i="7" s="1"/>
  <c r="D131" i="6"/>
  <c r="F11" i="7" s="1"/>
  <c r="D130" i="6"/>
  <c r="D53" i="6"/>
  <c r="D8" i="7" s="1"/>
  <c r="D104" i="6"/>
  <c r="D103" i="6"/>
  <c r="D10" i="7" s="1"/>
  <c r="G13" i="7"/>
  <c r="H13" i="7" s="1"/>
  <c r="G9" i="7"/>
  <c r="H9" i="7" s="1"/>
  <c r="D105" i="6"/>
  <c r="F10" i="7" s="1"/>
  <c r="G12" i="7"/>
  <c r="H12" i="7" s="1"/>
  <c r="E14" i="6"/>
  <c r="E17" i="6"/>
  <c r="D54" i="6"/>
  <c r="D55" i="6"/>
  <c r="F8" i="7" s="1"/>
  <c r="G11" i="7" l="1"/>
  <c r="H11" i="7" s="1"/>
  <c r="G10" i="7"/>
  <c r="H10" i="7" s="1"/>
  <c r="D26" i="6"/>
  <c r="D7" i="7" s="1"/>
  <c r="E16" i="7" s="1"/>
  <c r="F16" i="7" s="1"/>
  <c r="D27" i="6"/>
  <c r="D28" i="6"/>
  <c r="F7" i="7" s="1"/>
  <c r="G8" i="7"/>
  <c r="H8" i="7" s="1"/>
  <c r="G7" i="7" l="1"/>
  <c r="H7" i="7" s="1"/>
</calcChain>
</file>

<file path=xl/sharedStrings.xml><?xml version="1.0" encoding="utf-8"?>
<sst xmlns="http://schemas.openxmlformats.org/spreadsheetml/2006/main" count="783" uniqueCount="303">
  <si>
    <t>Stamdata</t>
  </si>
  <si>
    <t>Nr</t>
  </si>
  <si>
    <t>Emne</t>
  </si>
  <si>
    <t>Spørgsmål</t>
  </si>
  <si>
    <t>Svar</t>
  </si>
  <si>
    <t>Bemærkninger</t>
  </si>
  <si>
    <t>Kontrakter, sourcing og økonomi</t>
  </si>
  <si>
    <t>Er systemet planlagt til udfasning?</t>
  </si>
  <si>
    <t>Hvor mange eksterne interaktioner er der på systemet på 24 timer?</t>
  </si>
  <si>
    <t xml:space="preserve">Hvor mange interne interaktioner er der på systemet på 24 timer? </t>
  </si>
  <si>
    <t>Skriv her</t>
  </si>
  <si>
    <t>Hvad er it-systemets sourcingmodel for drift?</t>
  </si>
  <si>
    <t>Hvad er it-systemets sourcingmodel for vedligehold?</t>
  </si>
  <si>
    <t>Hvad er it-systemets sourcingmodel for udvikling?</t>
  </si>
  <si>
    <t>Vurderes det at it-systemet kan genudbydes ift. at skifte leverandør?</t>
  </si>
  <si>
    <t>Er der tilstrækkelig interne ressourcer med teknisk viden om it-systemet?</t>
  </si>
  <si>
    <t xml:space="preserve">Hvornår blev systemet idriftsat?  </t>
  </si>
  <si>
    <t xml:space="preserve">Kodekvalitet - Vurdering af kodeopbygning </t>
  </si>
  <si>
    <t xml:space="preserve">Er systemet udviklet i et eller flere af følgende front-end kodesprog/frameworks: Angluar, Vue, Typescript, JavaScript, Java? </t>
  </si>
  <si>
    <t xml:space="preserve">Er systemet udviklet i et eller flere af følgende back-end kodesprog/frameworks: c#, .net, .net framwork, Java15? </t>
  </si>
  <si>
    <t>Kodekvalitet</t>
  </si>
  <si>
    <t>Indeholder systemet COTS/hyldevareprodukter?</t>
  </si>
  <si>
    <t>Vurderes det at nøgler, passwords og certifikater håndteres jf. bedste praksis?</t>
  </si>
  <si>
    <t>Vurderes det at koden er struktureret jf. bedste praksis?</t>
  </si>
  <si>
    <t xml:space="preserve">Vurderes det at koden er læsbar, nem at forstå? </t>
  </si>
  <si>
    <t xml:space="preserve">Vurderes det at koden er vedligeholdelsesbar? </t>
  </si>
  <si>
    <t>Er der implementeret unittest?</t>
  </si>
  <si>
    <t>Er der implementeret redundant kode?</t>
  </si>
  <si>
    <t>It-arkitektur per system</t>
  </si>
  <si>
    <t>Vurderes det at systemet overholder styrelsens It-arkitekturrammeværk?</t>
  </si>
  <si>
    <t>Link</t>
  </si>
  <si>
    <t>Vurderes det at systemet overholder principperne I den Fælles offentlige arkitektur standard (FDA)?</t>
  </si>
  <si>
    <t>Benyttes der fælleskomponenter?</t>
  </si>
  <si>
    <t>Vurderes det overordnet at systemets nuværende arkitektur er fremtidssikret (+5 år)?</t>
  </si>
  <si>
    <t xml:space="preserve">Vurderes det at systemet er baseret på en markedsstandard og bedste praksis for: </t>
  </si>
  <si>
    <t>zero-trust principper</t>
  </si>
  <si>
    <t>containerbaseret deployment</t>
  </si>
  <si>
    <t>cloud computing</t>
  </si>
  <si>
    <t>datadrevet arkitektur</t>
  </si>
  <si>
    <t>anden markedsstandard (skal overholde Gartners)</t>
  </si>
  <si>
    <t>Har systemet bindinger til specifik underliggende hardware?</t>
  </si>
  <si>
    <t>Integrationer og Data</t>
  </si>
  <si>
    <t xml:space="preserve">Hvis systemet benytter data fra andre kilder: </t>
  </si>
  <si>
    <t xml:space="preserve">Er integrationen opdateret jf. den seneste dokumentation for den eksterne kilde? </t>
  </si>
  <si>
    <t>Vurderes det at de tekniske integrationer overholder markedsstandarden og bedst praksis?</t>
  </si>
  <si>
    <t xml:space="preserve">Hvis systemet udbyder data til andre systemer: </t>
  </si>
  <si>
    <t>Er integrationen dokumenteret for integrationer, der udbydes til andre kilder?</t>
  </si>
  <si>
    <t>Vurderes det at de tekniske integrationer overholder markedsstandarden og bedste praksis?</t>
  </si>
  <si>
    <t>Data håndtering</t>
  </si>
  <si>
    <t>Vurderes data at være let forståeligt, ift. den forventede anvendelse?</t>
  </si>
  <si>
    <t>Vurderes datamodellen til at kunne understøtte det nuværende forretningsbehov?</t>
  </si>
  <si>
    <t xml:space="preserve">Vurderes data aktuelt og korrekt ift. forretningsbehov? </t>
  </si>
  <si>
    <t xml:space="preserve">Foretages der manuel vedligeholdelse eller justering af forretningsdata? </t>
  </si>
  <si>
    <t>Hvordan vurderes tidsforbruget til fejlretning af data?</t>
  </si>
  <si>
    <t>Er brugerbehov (Funktionelle krav) dokumenteret og aktuelle?</t>
  </si>
  <si>
    <t>Er tekniske krav (Ikke-funktionelle krav) dokumenteret og aktuelle?</t>
  </si>
  <si>
    <t>Vurderes systemets tekniske dokumentation til at gøre det let at udføre vedligeholdelse, videreudvikling, fejlsøgning m.m.?</t>
  </si>
  <si>
    <t>Er systemet vurderet dokumenteret på en måde, der gør det nemt og forståeligt for en systemejer at administrere det?</t>
  </si>
  <si>
    <t>Forretningsunderstøttelse</t>
  </si>
  <si>
    <t xml:space="preserve">Er it-systemets nuværende understøttelse af forretningsbehovene tilfredsstillende? </t>
  </si>
  <si>
    <t>Forventes it-systemet i sin nuværende form, at kunne understøtte alle relevante forretningsprocesser om tre år? </t>
  </si>
  <si>
    <t>Sker der ofte uplanlagte ændringer til systemet?</t>
  </si>
  <si>
    <t>Vurderes det, at ændringer kan implementeres let, uden at påvirke systemets overordnede kvalitet?</t>
  </si>
  <si>
    <t>Er systemet underlagt oppetider/tilgængelighed pba. af andre systemer eller forretningsbehov?</t>
  </si>
  <si>
    <t>Vurderes systemets svartider at være tilfredsstillende i forhold til brugerbehovet?</t>
  </si>
  <si>
    <t>Fejlhåndtering</t>
  </si>
  <si>
    <t>Hvor mange nedbrud på over 10 minutter har systemet haft i løbet af de sidste 12 måneder?</t>
  </si>
  <si>
    <t>Er systemet underlagt standardiseret fejlhåndtering (f.eks. ITIL)</t>
  </si>
  <si>
    <t>Hvor mange sev 1 og 2 fejlrapporter, er der rapporteret igennem de sidste 12 måneder?</t>
  </si>
  <si>
    <t>Sikkerhed</t>
  </si>
  <si>
    <t>Foretages der regelmæssige opdateringer af it-systemets risikovurdering, og vurderes sikkerhedsniveauet på denne baggrund at være tilfredsstillende?</t>
  </si>
  <si>
    <t xml:space="preserve">Er der gennemført en IT-system sikkerhedsvurdering (f.eks. OWASP, CIS20 eller lign.) inden for de sidste 12 måneder? </t>
  </si>
  <si>
    <t xml:space="preserve">Er alle relevante sikkerhedsopdateringer og patches implementeret? </t>
  </si>
  <si>
    <t>Vurderes det at adgangskontrol og rollestyring er på et tilfredsstillende niveau?</t>
  </si>
  <si>
    <t xml:space="preserve">Foreligger der relevanter beredskabsplaner for systemet? </t>
  </si>
  <si>
    <t>Overholdes kravene for logning på internetvendte tjenester og centrale interne it-systemer?</t>
  </si>
  <si>
    <t xml:space="preserve">Har drift- og vedligeholdelsesleverandøren modtaget sikkerhedstræning indenfor de sidste 12 måneder? </t>
  </si>
  <si>
    <t>Har de interne ressourcer modtaget IT-sikkerhedstræning inden for de sidste 12 måneder?</t>
  </si>
  <si>
    <t>Svarmuligheder</t>
  </si>
  <si>
    <t>Vægtning</t>
  </si>
  <si>
    <t>1. Er systemet planlagt til udfasning?</t>
  </si>
  <si>
    <t>Nej</t>
  </si>
  <si>
    <t>Ja, inden for 3 år</t>
  </si>
  <si>
    <t>Ja, inden for 1 år</t>
  </si>
  <si>
    <t>Ved ikke</t>
  </si>
  <si>
    <t>2. Hvor mange eksterne interaktioner er der på systemet på 24 timer?</t>
  </si>
  <si>
    <t>Tal</t>
  </si>
  <si>
    <t xml:space="preserve">3. Hvor mange interne interaktioner er der på systemet på 24 timer? </t>
  </si>
  <si>
    <t>Tekst</t>
  </si>
  <si>
    <t xml:space="preserve">5. Hvad er it-systemets sourcingmodel for drift? </t>
  </si>
  <si>
    <t>Insourcet</t>
  </si>
  <si>
    <t xml:space="preserve">6. Hvad er it-systemets sourcingmodel for vedligehold? </t>
  </si>
  <si>
    <t>7. Hvad er it-systemets sourcingmodel for udvikling?</t>
  </si>
  <si>
    <t>Overvejende outsourcet</t>
  </si>
  <si>
    <t>Delvist outsourcet</t>
  </si>
  <si>
    <t>8. Vurderes det at it-systemet kan genudbydes ift. at skifte leverandør?</t>
  </si>
  <si>
    <t>Ja</t>
  </si>
  <si>
    <t xml:space="preserve">Nej, det er vendor-locked in </t>
  </si>
  <si>
    <t>9. Er der tilstrækkelig interne ressourcer med teknisk viden om it-systemet?</t>
  </si>
  <si>
    <t xml:space="preserve">10. Hvad er budgettet for drift og vedligehold af systemet årligt? </t>
  </si>
  <si>
    <t>Ja, I høj grad</t>
  </si>
  <si>
    <t>12. Hvad er årlige omkostninger til videreudvikle systemet?</t>
  </si>
  <si>
    <t xml:space="preserve">13. Hvornår blev systemet idriftsat? </t>
  </si>
  <si>
    <t>Årstal</t>
  </si>
  <si>
    <t>Total</t>
  </si>
  <si>
    <t>Hvis systemet indeholder egenudviklet komponenter:</t>
  </si>
  <si>
    <t xml:space="preserve">14. Er systemet udviklet i et eller flere af følgende front-end kodesprog/frameworks: Angluar, Vue, Typescript, JavaScript, Java? </t>
  </si>
  <si>
    <t>Ikke relevant</t>
  </si>
  <si>
    <t>Ja, og ingen version er ældre end 1 år</t>
  </si>
  <si>
    <t>Ja, og ingen version er ældre end 3 år</t>
  </si>
  <si>
    <t>Nej, der benyttes andre kodesprog, ingen versioner er ældre end 2 år</t>
  </si>
  <si>
    <t>Ja, og andre sprog der ikke er på listen</t>
  </si>
  <si>
    <t xml:space="preserve">15. Er systemet udviklet i et eller flere af følgende back-end kodesprog/frameworks: c#, .net, .net framwork, Java15? </t>
  </si>
  <si>
    <t xml:space="preserve">16. Indeholder systemet COTS/hyldevareprodukter? </t>
  </si>
  <si>
    <t>17. Vurderes det at nøgler, passwords og certifikater håndteres jf. bedste praksis?</t>
  </si>
  <si>
    <t>I høj eller nogen grad</t>
  </si>
  <si>
    <t>Næsten ikke</t>
  </si>
  <si>
    <t>18. Vurderes det at koden er struktureret jf. bedste praksis?</t>
  </si>
  <si>
    <t xml:space="preserve">19. Vurderes det at koden er læsbar, nem at forstå? </t>
  </si>
  <si>
    <t xml:space="preserve">20. Vurderes det at koden er vedligeholdelsesbar? </t>
  </si>
  <si>
    <t>21. Er der implementeret unittest?</t>
  </si>
  <si>
    <t>Ja, men ikke tilfredsstillende</t>
  </si>
  <si>
    <t xml:space="preserve">Nej </t>
  </si>
  <si>
    <t>22. Er der implementeret redundant kode?</t>
  </si>
  <si>
    <t>Delvist</t>
  </si>
  <si>
    <t>24. Vurderes det at systemet overholder styrelsens It-arkitekturrammeværk?</t>
  </si>
  <si>
    <t>Næsten ikke eller nej</t>
  </si>
  <si>
    <t>25. Vurderes det at systemet overholder principperne i Fælles offentlige arkitektur standard (FDA)</t>
  </si>
  <si>
    <t>26. Benyttes der fælleskomponenter?</t>
  </si>
  <si>
    <t>Nej, løsningen har ikke behov for at benytte fælleskomponenter</t>
  </si>
  <si>
    <t xml:space="preserve">Nej, der findes ikke fælleskomponenter </t>
  </si>
  <si>
    <t>Nej, løsningen benytter ikke de tilgængelige fælleskomponenter</t>
  </si>
  <si>
    <t>27. Vurderes det overordnet at systemets nuværende arkitektur er fremtidssikret (+5 år)?</t>
  </si>
  <si>
    <t>28. zero-trust principper</t>
  </si>
  <si>
    <t>29. container based deployment</t>
  </si>
  <si>
    <t>30. cloud computing</t>
  </si>
  <si>
    <t>31. datadrevet arkitektur</t>
  </si>
  <si>
    <t>32. anden markedsstandard (skal overholde Gartners)</t>
  </si>
  <si>
    <t xml:space="preserve">35. Er integrationen opdateret jf. den seneste dokumentation for den eksterne kilde? </t>
  </si>
  <si>
    <t>36. Vurderes det at de tekniske integrationer overholder markedsstandarden og bedst praksis?</t>
  </si>
  <si>
    <t>37. Er integrationen dokumenteret for integrationer, der udbydes til andre kilder?</t>
  </si>
  <si>
    <t>38. Vurderes det at de tekniske integrationer overholder markedsstandarden og bedst praksis?</t>
  </si>
  <si>
    <t>39. Vurderes data at være let forståeligt, ift. den forventede anvendelse?</t>
  </si>
  <si>
    <t>Mangelfuld</t>
  </si>
  <si>
    <t>Ja, delvist</t>
  </si>
  <si>
    <t>Ja, til forretningskritiske opgaver</t>
  </si>
  <si>
    <t xml:space="preserve">  </t>
  </si>
  <si>
    <t>Acceptable eller lav</t>
  </si>
  <si>
    <t>Højt</t>
  </si>
  <si>
    <t>Meget højt</t>
  </si>
  <si>
    <t xml:space="preserve">Dokumentation og viden </t>
  </si>
  <si>
    <t xml:space="preserve">Ja </t>
  </si>
  <si>
    <t>Ja, men ikke aktuelle</t>
  </si>
  <si>
    <t>Nogle gange</t>
  </si>
  <si>
    <t>Ofte</t>
  </si>
  <si>
    <t>Altid</t>
  </si>
  <si>
    <t>0-2</t>
  </si>
  <si>
    <t>3-6</t>
  </si>
  <si>
    <t>Mere end 6</t>
  </si>
  <si>
    <t>Mindre end 3</t>
  </si>
  <si>
    <t>Mellem 3 og 10</t>
  </si>
  <si>
    <t>Flere end 10</t>
  </si>
  <si>
    <t>Ja, og sikkerheden vurderes tilfredsstillende</t>
  </si>
  <si>
    <t>Ja, og sikkerheden vurderes utilfredsstillende</t>
  </si>
  <si>
    <t>Nej risikovurdering er ikke opdateret, men den seneste risikovurdering var tilfredsstillende</t>
  </si>
  <si>
    <t>Nej, systemet er ikke blevet risikovurderet</t>
  </si>
  <si>
    <t>Nej, systemet er ikke blevet sikkerhedsvurderet</t>
  </si>
  <si>
    <t>Ja, og opdateret</t>
  </si>
  <si>
    <t>Ja, men ikke opdateret</t>
  </si>
  <si>
    <t>Resultat</t>
  </si>
  <si>
    <t>Antal spgm</t>
  </si>
  <si>
    <t>Ja, og produkterne er ældre end 3 år</t>
  </si>
  <si>
    <t>Scoringstabel</t>
  </si>
  <si>
    <t>Lav risiko for legacy</t>
  </si>
  <si>
    <t>Mellem risiko for legacy</t>
  </si>
  <si>
    <t>Høj risiko for legacy</t>
  </si>
  <si>
    <t>Meget høj risiko for legacy</t>
  </si>
  <si>
    <t>Max scoring</t>
  </si>
  <si>
    <t>Antal spørgsmål</t>
  </si>
  <si>
    <t>(Vægtet / antal spørgsmål)</t>
  </si>
  <si>
    <t>Regel 1</t>
  </si>
  <si>
    <t>Regel 2</t>
  </si>
  <si>
    <t>svar</t>
  </si>
  <si>
    <t>IT-Arkitektur</t>
  </si>
  <si>
    <t>Tilpasset skala</t>
  </si>
  <si>
    <t>Score</t>
  </si>
  <si>
    <t>Gns score</t>
  </si>
  <si>
    <t>Der benyttes ingen arkitekturprincipper, og emnet vurders dermed til Meget høj risiko for legacy</t>
  </si>
  <si>
    <t>Regel 3</t>
  </si>
  <si>
    <t>På en skala fra 0-4, hvor 4 er meget høj, hvordan vurderes niveauet af nødvendig implicit viden om systemet?</t>
  </si>
  <si>
    <t>På en skala fra 0-4, hvor 4 er meget høj, hvad er din generelle vurdering af hvor nemt det er at vedligeholde systemet?</t>
  </si>
  <si>
    <t>Regel 4</t>
  </si>
  <si>
    <t>Regel 5</t>
  </si>
  <si>
    <t>Beregningsdetaljer opdelt i emner</t>
  </si>
  <si>
    <t>Emner</t>
  </si>
  <si>
    <t>Dokumentation og Viden</t>
  </si>
  <si>
    <t>Resultat / kommentarer</t>
  </si>
  <si>
    <t>Oversigt over scoring for system:</t>
  </si>
  <si>
    <t>Individuel vurdering per emne</t>
  </si>
  <si>
    <t>It-arkitektur</t>
  </si>
  <si>
    <t xml:space="preserve">Sourcingmodel: </t>
  </si>
  <si>
    <t>Ingen tegn på legacy</t>
  </si>
  <si>
    <t xml:space="preserve">For systemets egenudviklede komponenter: </t>
  </si>
  <si>
    <t xml:space="preserve">Drift og vedligehold: </t>
  </si>
  <si>
    <t xml:space="preserve">Videreudvikling af systemet: </t>
  </si>
  <si>
    <t xml:space="preserve">For systemets benyttelse af data fra andre kilder: </t>
  </si>
  <si>
    <t xml:space="preserve">For systemets udbydelse af data til andre systemer: </t>
  </si>
  <si>
    <t>Benyt gerne dette felt til at uddybe besvarelsen</t>
  </si>
  <si>
    <t xml:space="preserve">Systemets årlige budget: </t>
  </si>
  <si>
    <t>Hvad er budgettet til videreudvikling af systemet årligt?</t>
  </si>
  <si>
    <t xml:space="preserve">Hvad er budgettet for drift og vedligehold af systemet årligt? </t>
  </si>
  <si>
    <t>Er det samlede budget til drift, vedligehold og videreudvikling realistisk ift. behov?</t>
  </si>
  <si>
    <t>Systemets score:</t>
  </si>
  <si>
    <t>Emnet er vurderet til Meget Høj Risiko, grundet for mange 'Ved Ikke'.</t>
  </si>
  <si>
    <t xml:space="preserve">Antal 'Ved Ikke' </t>
  </si>
  <si>
    <t xml:space="preserve">Procent af spørgsmålene der må være 'Ved Ikke' </t>
  </si>
  <si>
    <t>Input til beregninger</t>
  </si>
  <si>
    <t>Regler</t>
  </si>
  <si>
    <t xml:space="preserve">Resultat/kommentar: </t>
  </si>
  <si>
    <t>Vurdering ift. Emnet</t>
  </si>
  <si>
    <t xml:space="preserve">Vurdering ift. Emnet: </t>
  </si>
  <si>
    <t>Er spørgerammen udfyldt?</t>
  </si>
  <si>
    <t>Bemærk, at det vurderes at nuværende løsning ikke understøtter forrentningsbehovene</t>
  </si>
  <si>
    <t>33. Har systemet bindinger til specifik underliggende hardware?</t>
  </si>
  <si>
    <t>34. Kører systemet på eller anvendes hardware, der er proprietær til én leverandør?</t>
  </si>
  <si>
    <t>Usikkerhed i besvarelsen</t>
  </si>
  <si>
    <t>Sammeligning af scoren for hvert emne</t>
  </si>
  <si>
    <t>Ingen kommentar</t>
  </si>
  <si>
    <t>1. Introduktion</t>
  </si>
  <si>
    <t>Kører systemet på eller anvendes hardware, 3. parts software, der er proprietær til én leverandør?</t>
  </si>
  <si>
    <t xml:space="preserve">Er ansvaret for data og vedligeholdelse klart defineret og dokumenteret? </t>
  </si>
  <si>
    <t>Beregning af regler</t>
  </si>
  <si>
    <t>Denne beregningsvejledning er designet til at hjælpe med at forstå og eventuelt tilpasse vægtningen i beregningsmodellen, der bruges til at lave en legacyscreening af et givent it-sysem. 'Beregninger' i Excel-arket bruger svarene fra 'Spørgeramme' til at beregne en samlet risikoscore, der indikerer systemets modenhed og risiko for at blive betragtet som legacy.</t>
  </si>
  <si>
    <t>Mellemregninger</t>
  </si>
  <si>
    <t>Regel 1.1</t>
  </si>
  <si>
    <t>Total score</t>
  </si>
  <si>
    <t>(Total / antal spørgsmål)</t>
  </si>
  <si>
    <t>Regel</t>
  </si>
  <si>
    <t>Kommentar/bemærkning</t>
  </si>
  <si>
    <t>0 = Ingen risiko for legacy</t>
  </si>
  <si>
    <t xml:space="preserve">1 = Lav risiko for legacy </t>
  </si>
  <si>
    <t xml:space="preserve">2 = Mellem risiko for legacy </t>
  </si>
  <si>
    <t xml:space="preserve">3 = Høj risiko for legacy </t>
  </si>
  <si>
    <t xml:space="preserve">4 = Meget høj risiko for legacy </t>
  </si>
  <si>
    <t>Reglerne tjekkes under 'Beregnign af regler' for hvert emne, som vist i billedet nedenfor. Her benyttes nogle af mellemregningerne fra 'Listedata' til fx at tjekke hvor stor en del af spørgsmålene er besvaret med 'Ved ikke' (regel 1). Hvis en regel ikke opfyldes sættes den vægtede score til 4 for emnet, og der vises en bemærksning herom i Oversigten.  
Bemærk at for emnet IT-arkitektur indgår de forskellige arkitektur principper ikke i den samlede score, da det er et spørgmsål der skal give en forståelse af systemet. Der er dog en regel, som tjekker at der er svaret ja til mindst én af principperne</t>
  </si>
  <si>
    <t>I 'Beregninger' er der en række celler der er markeret med lyseblå. Dette indikerer at det er et manuelt input. Fx. Kan der ændres i fordelingen på tværs af vægtningen.</t>
  </si>
  <si>
    <t>3. Sådan tilpasser du beregningsarket</t>
  </si>
  <si>
    <t xml:space="preserve"> </t>
  </si>
  <si>
    <t>Yderligere ændring i vægtningen (Listedata)</t>
  </si>
  <si>
    <t xml:space="preserve">Det er muligt at ændre i vægtningen for hver svarmulighed ved at ændre i kolonne D i 'Listedata'. Ændres dette er det vigtigt at huske, at den maksimale score skal opdateres for det givne emne under 'Beregninger'. </t>
  </si>
  <si>
    <t>Svarene indikerer, at der ikke er nogen komponenter i systemet.</t>
  </si>
  <si>
    <t>Gns. score</t>
  </si>
  <si>
    <t>Resultat score:</t>
  </si>
  <si>
    <r>
      <t xml:space="preserve">Bemærk at det vurderes at It-arkitekturen </t>
    </r>
    <r>
      <rPr>
        <u/>
        <sz val="10"/>
        <color theme="1"/>
        <rFont val="Arial"/>
        <family val="2"/>
      </rPr>
      <t>ikke</t>
    </r>
    <r>
      <rPr>
        <sz val="10"/>
        <color theme="1"/>
        <rFont val="Arial"/>
        <family val="2"/>
      </rPr>
      <t xml:space="preserve"> er fremtidssikret</t>
    </r>
  </si>
  <si>
    <t xml:space="preserve">For at sikre en retvisende vægtning er der opstillet en række regler, som kan påvirke vægtningen, hvis et givent senarie er gældende. 
Fx. Definere regel 2, at der under kodekvalitet skal svares enten på spørgsmål, 14, 15, eller 16, for at kunne lave en beregning, da det ellers indikerer at systemet hverken består af nogle komponenter, egenudviklede eller COTS. En generel regel, der gælder for alle emner, regel 1, er at emnet kan vurderes til meget høj risiko for legacy, grundet for mange 'Ved ikke' besvarelser. Dette vil resultere i en score på 4 for emnet. </t>
  </si>
  <si>
    <r>
      <rPr>
        <b/>
        <sz val="12"/>
        <color theme="4"/>
        <rFont val="Arial"/>
        <family val="2"/>
      </rPr>
      <t xml:space="preserve">2. Sådan beregnes scoren for hvert emne og systemet samlet score </t>
    </r>
    <r>
      <rPr>
        <sz val="11"/>
        <color theme="1"/>
        <rFont val="Arial"/>
        <family val="2"/>
      </rPr>
      <t xml:space="preserve">
For hvert spørgsmål i 'Spørgeramme'-fanen er der listet en række svarmuligheder. Hvert spørgsmål er vægtet på en skala fra ingen tegn på legacy, til meget høj risiko for legacy, som gives en værdi fra 0-4. Vægtningen er defineret af og understøtter Domstolsstyrelsens definition af legacy. 
Hvert emne kan derfor have en forskellig maks score ud fra den højeste vægtning der er defineret for hvert spørgsmål.</t>
    </r>
  </si>
  <si>
    <t xml:space="preserve">Beregningsarket regner den samlede score for hvert emne hvorefter resultatet for emnet vurderes ud fra scoringstabellen. 
Hertil defineres der hvor scoringen placeres på skalaen fra ingen tegn til meget høj risiko for legacy. Som vist på billedet til højre, fordeles scoren ud på skalaen ud fra dem højeste score emnet kan få. 
Den vægtede score samt vurderingen af risiko for legacy vises i en samlet tabel i 'Oversigt'-fanen. </t>
  </si>
  <si>
    <t>Vurderes det, at de tekniske integrationer til datalaget overholder markedsstandarder og bedste praksis?</t>
  </si>
  <si>
    <t>40. Vurderes det, at de tekniske integrationer til datalaget overholder markedsstandarder og bedste praksis?</t>
  </si>
  <si>
    <t>Vurderes det, at de tekniske integrationer til datalaget fungerer tilfredsstillende?</t>
  </si>
  <si>
    <t>41. Vurderes det, at de tekniske integrationer til datalaget fungerer tilfredsstillende?</t>
  </si>
  <si>
    <t>42. Vurderes datamodellen til at kunne understøtte det nuværende forretningsbehov?</t>
  </si>
  <si>
    <t xml:space="preserve">43. Vurderes data aktuelt og korrekt ift. forretningsbehov? </t>
  </si>
  <si>
    <t xml:space="preserve">44. Foretages der manuel vedligeholdelse eller justering af forretningsdata? </t>
  </si>
  <si>
    <t>45. Er ansvaret for data og vedligeholdelse klart defineret og dokumenteret?</t>
  </si>
  <si>
    <t>46. Hvordan vurderes tidsforbruget på data fejlretning?</t>
  </si>
  <si>
    <t>47. Er brugerbehov dokumenteret (Funktionelle krav) og aktuelle?</t>
  </si>
  <si>
    <t>48. Er tekniske behov dokumenteret (Ikke-funktionelle krav) og aktuelle?</t>
  </si>
  <si>
    <t>49. Vurderes systemets tekniske dokumentation til at gøre det let at udføre vedligeholdelse, videreudvikling, fejlsøgning m.m.?</t>
  </si>
  <si>
    <t>50. Er systemet vurderet dokumenteret på en måde, der gør det nemt og forståeligt for en systemejer at administrere det?</t>
  </si>
  <si>
    <t>51. På en skala fra 1-4, hvor 4 er meget høj, hvordan vurderes niveauet af nødvendig implicit viden om systemet?</t>
  </si>
  <si>
    <t>52. På en skala fra 1-4, hvor 4 er meget høj, hvad er din generelle vurdering af hvor nemt det er at vedligeholde systemet?</t>
  </si>
  <si>
    <t xml:space="preserve">53. Er it-systemets nuværende understøttelse af forretningsbehovene tilfredsstillende? </t>
  </si>
  <si>
    <t>Vurderes det, at koden er modulær og genanvendelig med komponenter, der gentages og anvendes flere steder?</t>
  </si>
  <si>
    <t>23. Vurderes det, at koden er modulær og genanvendelig med komponenter, der gentages og anvendes flere steder?</t>
  </si>
  <si>
    <t>54. Forventes it-systemet i sin nuværende form, at kunne understøtte alle relevante forretningsprocesser om tre år? </t>
  </si>
  <si>
    <t>55. Sker der ofte uplanlagte ændringer til systemet?</t>
  </si>
  <si>
    <t>56. Vurderes det, at ændringer kan implementeres let, uden at påvirke systemets overordnede kvalitet?</t>
  </si>
  <si>
    <t>57. Er systemet underlagt oppetider/tilgængelighed pba. af andre systemer eller forretningsbehov?</t>
  </si>
  <si>
    <t>58. Vurderes systemets svartider at være tilfredsstillende i forhold til brugerbehovet?</t>
  </si>
  <si>
    <t>59. Hvor mange nedbrud på over 10 minutter har systemet haft i løbet af de sidste 12 måneder?</t>
  </si>
  <si>
    <t xml:space="preserve">60. Er systemet underlagt standardiseret fejlhåndtering (f.eks. ITIL)? </t>
  </si>
  <si>
    <t>61. Hvor mange sev 1 og 2 fejlrapporter igennem de sidste 12 måneder?</t>
  </si>
  <si>
    <t>62. Fortages der regelmæssige opdateringer af it-systemets risikovurdering, og vurderes sikkerhedsniveauet på denne baggrund at være tilfredsstillende?</t>
  </si>
  <si>
    <t xml:space="preserve">63. Er der gennemført en IT-system sikkerhedsvurdering (f.eks. OWASP) inden for de sidste 12 måneder? </t>
  </si>
  <si>
    <t xml:space="preserve">64. Er alle relevante sikkerhedsopdateringer og patches implementeret? </t>
  </si>
  <si>
    <t>65. Vurderes det at adgangskontrol og rollestyring er på et tilfredsstillende niveau?</t>
  </si>
  <si>
    <t>67. Overholdes kravene for logning på internetvendte tjenester og centrale interne it-systemer?</t>
  </si>
  <si>
    <t xml:space="preserve">68. Har drift- og vedligeholdelsesleverandøren modtaget sikkerhedstræning indenfor de sidste 12 måneder? </t>
  </si>
  <si>
    <t>69. Har de interne ressourcer modtaget IT-sikkerhedstræning inden for de sidste 12 måneder?</t>
  </si>
  <si>
    <t xml:space="preserve">Nej, og/eller kodesprogets version er ældre end 2 år. </t>
  </si>
  <si>
    <t>[Systemnavn]</t>
  </si>
  <si>
    <t xml:space="preserve">For hvert emne beregnes den totale score, antallet af spørgmål og herunder den vægtede score for det specifikke emne. Under fanen 'Listedata' angives svarmulighederne til hver spørgsmål samt den vægtede score for hvert svar. Disse værdier benyttes i 'Beregninger' til at udregne den samlede score, inkl. overholdelse af vægtningens regelsæt. 
Desuden beregnes usikkerheden på besvarelsen ud fra hvor mange spørgsmål der er besvaret med 'Ved ikke'.
</t>
  </si>
  <si>
    <t xml:space="preserve">66. Foreligger der relevante beredskabsplaner for systemet?  </t>
  </si>
  <si>
    <t>Hvornår har systemet spidsbelasning?</t>
  </si>
  <si>
    <t>4. Hvornår har systemet spidsbelastning?</t>
  </si>
  <si>
    <t xml:space="preserve">11. Hvad er budgettet videreudvikling af systemet årligt? </t>
  </si>
  <si>
    <t xml:space="preserve">Tal </t>
  </si>
  <si>
    <t>12. Er det samlede budget til drift, vedligehold og videreudvikling realistisk ift. behov?</t>
  </si>
  <si>
    <t>Ja, eller større</t>
  </si>
  <si>
    <t>Nej, lidt lavere</t>
  </si>
  <si>
    <t>Nej, meget lavere</t>
  </si>
  <si>
    <t xml:space="preserve">Legacy-screening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</si>
</sst>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5" x14ac:knownFonts="1">
    <font>
      <sz val="11"/>
      <color theme="1"/>
      <name val="Calibri"/>
      <family val="2"/>
      <scheme val="minor"/>
    </font>
    <font>
      <sz val="10"/>
      <color theme="1"/>
      <name val="Arial"/>
      <family val="2"/>
    </font>
    <font>
      <b/>
      <sz val="10"/>
      <color theme="1"/>
      <name val="Arial"/>
      <family val="2"/>
    </font>
    <font>
      <i/>
      <sz val="10"/>
      <color rgb="FFFF0000"/>
      <name val="Arial"/>
      <family val="2"/>
    </font>
    <font>
      <sz val="10"/>
      <name val="Arial"/>
      <family val="2"/>
    </font>
    <font>
      <i/>
      <sz val="10"/>
      <name val="Arial"/>
      <family val="2"/>
    </font>
    <font>
      <b/>
      <sz val="11"/>
      <color theme="1"/>
      <name val="Arial"/>
      <family val="2"/>
    </font>
    <font>
      <sz val="10"/>
      <color rgb="FFFF0000"/>
      <name val="Arial"/>
      <family val="2"/>
    </font>
    <font>
      <i/>
      <sz val="11"/>
      <color rgb="FFFF0000"/>
      <name val="Calibri"/>
      <family val="2"/>
      <scheme val="minor"/>
    </font>
    <font>
      <u/>
      <sz val="11"/>
      <color theme="10"/>
      <name val="Calibri"/>
      <family val="2"/>
      <scheme val="minor"/>
    </font>
    <font>
      <b/>
      <sz val="12"/>
      <color theme="1"/>
      <name val="Arial"/>
      <family val="2"/>
    </font>
    <font>
      <b/>
      <sz val="12"/>
      <color theme="0"/>
      <name val="Arial"/>
      <family val="2"/>
    </font>
    <font>
      <sz val="12"/>
      <name val="Arial"/>
      <family val="2"/>
    </font>
    <font>
      <sz val="12"/>
      <color theme="1"/>
      <name val="Calibri"/>
      <family val="2"/>
      <scheme val="minor"/>
    </font>
    <font>
      <sz val="12"/>
      <color theme="1"/>
      <name val="Arial"/>
      <family val="2"/>
    </font>
    <font>
      <sz val="12"/>
      <color rgb="FF000000"/>
      <name val="Arial"/>
      <family val="2"/>
    </font>
    <font>
      <i/>
      <sz val="12"/>
      <name val="Arial"/>
      <family val="2"/>
    </font>
    <font>
      <b/>
      <sz val="12"/>
      <name val="Arial"/>
      <family val="2"/>
    </font>
    <font>
      <sz val="12"/>
      <color rgb="FFFFC000"/>
      <name val="Arial"/>
      <family val="2"/>
    </font>
    <font>
      <sz val="24"/>
      <color theme="4"/>
      <name val="Georgia Pro"/>
      <family val="1"/>
    </font>
    <font>
      <b/>
      <sz val="10"/>
      <name val="Arial"/>
      <family val="2"/>
    </font>
    <font>
      <sz val="12"/>
      <color theme="4"/>
      <name val="Arial"/>
      <family val="2"/>
    </font>
    <font>
      <u/>
      <sz val="11"/>
      <color theme="4"/>
      <name val="Calibri"/>
      <family val="2"/>
      <scheme val="minor"/>
    </font>
    <font>
      <sz val="12"/>
      <color theme="4"/>
      <name val="Calibri"/>
      <family val="2"/>
      <scheme val="minor"/>
    </font>
    <font>
      <i/>
      <sz val="11"/>
      <name val="Calibri"/>
      <family val="2"/>
      <scheme val="minor"/>
    </font>
    <font>
      <b/>
      <sz val="12"/>
      <color rgb="FF000000"/>
      <name val="Arial"/>
      <family val="2"/>
    </font>
    <font>
      <sz val="18"/>
      <color theme="1"/>
      <name val="Arial"/>
      <family val="2"/>
    </font>
    <font>
      <sz val="11"/>
      <color theme="1"/>
      <name val="Arial"/>
      <family val="2"/>
    </font>
    <font>
      <b/>
      <i/>
      <sz val="11"/>
      <color theme="1"/>
      <name val="Calibri"/>
      <family val="2"/>
      <scheme val="minor"/>
    </font>
    <font>
      <i/>
      <sz val="10"/>
      <color theme="5"/>
      <name val="Arial"/>
      <family val="2"/>
    </font>
    <font>
      <b/>
      <sz val="12"/>
      <color theme="4"/>
      <name val="Arial"/>
      <family val="2"/>
    </font>
    <font>
      <i/>
      <sz val="12"/>
      <color theme="1"/>
      <name val="Arial"/>
      <family val="2"/>
    </font>
    <font>
      <sz val="20"/>
      <color theme="4"/>
      <name val="Georgia Pro"/>
      <family val="1"/>
    </font>
    <font>
      <sz val="11"/>
      <color theme="4"/>
      <name val="Arial"/>
      <family val="2"/>
    </font>
    <font>
      <sz val="20"/>
      <color theme="4"/>
      <name val="Arial"/>
      <family val="2"/>
    </font>
    <font>
      <sz val="11"/>
      <name val="Arial"/>
      <family val="2"/>
    </font>
    <font>
      <b/>
      <sz val="11"/>
      <color theme="4"/>
      <name val="Arial"/>
      <family val="2"/>
    </font>
    <font>
      <sz val="11"/>
      <color theme="4"/>
      <name val="Calibri"/>
      <family val="2"/>
      <scheme val="minor"/>
    </font>
    <font>
      <sz val="11"/>
      <name val="Calibri"/>
      <family val="2"/>
      <scheme val="minor"/>
    </font>
    <font>
      <b/>
      <sz val="14"/>
      <color theme="1"/>
      <name val="Arial"/>
      <family val="2"/>
    </font>
    <font>
      <b/>
      <sz val="16"/>
      <color theme="1"/>
      <name val="Calibri"/>
      <family val="2"/>
      <scheme val="minor"/>
    </font>
    <font>
      <b/>
      <sz val="14"/>
      <color theme="4"/>
      <name val="Arial"/>
      <family val="2"/>
    </font>
    <font>
      <sz val="14"/>
      <color theme="4"/>
      <name val="Arial"/>
      <family val="2"/>
    </font>
    <font>
      <b/>
      <i/>
      <sz val="14"/>
      <color theme="4"/>
      <name val="Arial"/>
      <family val="2"/>
    </font>
    <font>
      <sz val="8"/>
      <name val="Calibri"/>
      <family val="2"/>
      <scheme val="minor"/>
    </font>
    <font>
      <sz val="11"/>
      <color theme="0"/>
      <name val="Calibri"/>
      <family val="2"/>
      <scheme val="minor"/>
    </font>
    <font>
      <b/>
      <sz val="11"/>
      <name val="Arial"/>
      <family val="2"/>
    </font>
    <font>
      <u/>
      <sz val="10"/>
      <color theme="1"/>
      <name val="Arial"/>
      <family val="2"/>
    </font>
    <font>
      <b/>
      <sz val="11"/>
      <color theme="1"/>
      <name val="Calibri"/>
      <family val="2"/>
      <scheme val="minor"/>
    </font>
    <font>
      <sz val="11"/>
      <color theme="5"/>
      <name val="Arial"/>
      <family val="2"/>
    </font>
    <font>
      <i/>
      <sz val="11"/>
      <color theme="2"/>
      <name val="Arial"/>
      <family val="2"/>
    </font>
    <font>
      <i/>
      <sz val="10"/>
      <color theme="1"/>
      <name val="Arial"/>
      <family val="2"/>
    </font>
    <font>
      <b/>
      <i/>
      <sz val="10"/>
      <color theme="1"/>
      <name val="Arial"/>
      <family val="2"/>
    </font>
    <font>
      <sz val="10"/>
      <color theme="5"/>
      <name val="Arial"/>
      <family val="2"/>
    </font>
    <font>
      <sz val="16"/>
      <color theme="4"/>
      <name val="Arial"/>
      <family val="2"/>
    </font>
  </fonts>
  <fills count="10">
    <fill>
      <patternFill patternType="none"/>
    </fill>
    <fill>
      <patternFill patternType="gray125"/>
    </fill>
    <fill>
      <patternFill patternType="solid">
        <fgColor theme="7" tint="0.79998168889431442"/>
        <bgColor indexed="64"/>
      </patternFill>
    </fill>
    <fill>
      <patternFill patternType="solid">
        <fgColor theme="4"/>
        <bgColor indexed="64"/>
      </patternFill>
    </fill>
    <fill>
      <patternFill patternType="solid">
        <fgColor theme="0"/>
        <bgColor indexed="64"/>
      </patternFill>
    </fill>
    <fill>
      <patternFill patternType="solid">
        <fgColor theme="7" tint="0.59999389629810485"/>
        <bgColor indexed="64"/>
      </patternFill>
    </fill>
    <fill>
      <patternFill patternType="solid">
        <fgColor theme="6"/>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bgColor indexed="64"/>
      </patternFill>
    </fill>
  </fills>
  <borders count="2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double">
        <color indexed="64"/>
      </bottom>
      <diagonal/>
    </border>
  </borders>
  <cellStyleXfs count="2">
    <xf numFmtId="0" fontId="0" fillId="0" borderId="0"/>
    <xf numFmtId="0" fontId="9" fillId="0" borderId="0" applyNumberFormat="0" applyFill="0" applyBorder="0" applyAlignment="0" applyProtection="0"/>
  </cellStyleXfs>
  <cellXfs count="207">
    <xf numFmtId="0" fontId="0" fillId="0" borderId="0" xfId="0"/>
    <xf numFmtId="0" fontId="1" fillId="0" borderId="0" xfId="0" applyFont="1"/>
    <xf numFmtId="0" fontId="0" fillId="4" borderId="0" xfId="0" applyFill="1"/>
    <xf numFmtId="0" fontId="1" fillId="2" borderId="0" xfId="0" applyFont="1" applyFill="1"/>
    <xf numFmtId="0" fontId="0" fillId="2" borderId="0" xfId="0" applyFill="1"/>
    <xf numFmtId="0" fontId="2" fillId="0" borderId="0" xfId="0" applyFont="1" applyAlignment="1">
      <alignment wrapText="1"/>
    </xf>
    <xf numFmtId="0" fontId="1" fillId="0" borderId="0" xfId="0" applyFont="1" applyAlignment="1">
      <alignment wrapText="1"/>
    </xf>
    <xf numFmtId="0" fontId="6" fillId="0" borderId="0" xfId="0" applyFont="1" applyAlignment="1">
      <alignment wrapText="1"/>
    </xf>
    <xf numFmtId="0" fontId="1" fillId="0" borderId="0" xfId="0" applyFont="1" applyAlignment="1">
      <alignment horizontal="left" wrapText="1"/>
    </xf>
    <xf numFmtId="0" fontId="7" fillId="0" borderId="0" xfId="0" applyFont="1" applyAlignment="1">
      <alignment wrapText="1"/>
    </xf>
    <xf numFmtId="0" fontId="4" fillId="0" borderId="0" xfId="0" applyFont="1" applyAlignment="1">
      <alignment wrapText="1"/>
    </xf>
    <xf numFmtId="0" fontId="4" fillId="0" borderId="0" xfId="0" applyFont="1" applyAlignment="1">
      <alignment horizontal="left"/>
    </xf>
    <xf numFmtId="0" fontId="1" fillId="2" borderId="0" xfId="0" applyFont="1" applyFill="1" applyAlignment="1">
      <alignment wrapText="1"/>
    </xf>
    <xf numFmtId="0" fontId="7" fillId="2" borderId="0" xfId="0" applyFont="1" applyFill="1" applyAlignment="1">
      <alignment wrapText="1"/>
    </xf>
    <xf numFmtId="0" fontId="2" fillId="2" borderId="0" xfId="0" applyFont="1" applyFill="1"/>
    <xf numFmtId="0" fontId="5" fillId="2" borderId="0" xfId="0" applyFont="1" applyFill="1" applyAlignment="1">
      <alignment wrapText="1"/>
    </xf>
    <xf numFmtId="0" fontId="4" fillId="2" borderId="0" xfId="0" applyFont="1" applyFill="1" applyAlignment="1">
      <alignment wrapText="1"/>
    </xf>
    <xf numFmtId="0" fontId="4" fillId="2" borderId="0" xfId="0" applyFont="1" applyFill="1" applyAlignment="1">
      <alignment horizontal="left"/>
    </xf>
    <xf numFmtId="49" fontId="7" fillId="2" borderId="0" xfId="0" applyNumberFormat="1" applyFont="1" applyFill="1" applyAlignment="1">
      <alignment horizontal="left" wrapText="1"/>
    </xf>
    <xf numFmtId="49" fontId="4" fillId="2" borderId="0" xfId="0" applyNumberFormat="1" applyFont="1" applyFill="1" applyAlignment="1">
      <alignment wrapText="1"/>
    </xf>
    <xf numFmtId="49" fontId="1" fillId="0" borderId="0" xfId="0" applyNumberFormat="1" applyFont="1" applyAlignment="1">
      <alignment wrapText="1"/>
    </xf>
    <xf numFmtId="0" fontId="2" fillId="0" borderId="0" xfId="0" applyFont="1" applyAlignment="1">
      <alignment horizontal="right"/>
    </xf>
    <xf numFmtId="0" fontId="4" fillId="2" borderId="0" xfId="0" applyFont="1" applyFill="1"/>
    <xf numFmtId="46" fontId="1" fillId="2" borderId="0" xfId="0" applyNumberFormat="1" applyFont="1" applyFill="1"/>
    <xf numFmtId="0" fontId="4" fillId="0" borderId="0" xfId="0" applyFont="1"/>
    <xf numFmtId="0" fontId="7" fillId="0" borderId="0" xfId="0" applyFont="1"/>
    <xf numFmtId="46" fontId="1" fillId="2" borderId="0" xfId="0" applyNumberFormat="1" applyFont="1" applyFill="1" applyAlignment="1">
      <alignment wrapText="1"/>
    </xf>
    <xf numFmtId="0" fontId="4" fillId="2" borderId="0" xfId="0" applyFont="1" applyFill="1" applyAlignment="1">
      <alignment horizontal="left" wrapText="1"/>
    </xf>
    <xf numFmtId="0" fontId="0" fillId="0" borderId="0" xfId="0" applyAlignment="1">
      <alignment vertical="center"/>
    </xf>
    <xf numFmtId="0" fontId="2" fillId="2" borderId="0" xfId="0" applyFont="1" applyFill="1" applyAlignment="1">
      <alignment wrapText="1"/>
    </xf>
    <xf numFmtId="0" fontId="8" fillId="0" borderId="0" xfId="0" applyFont="1"/>
    <xf numFmtId="0" fontId="6" fillId="2" borderId="0" xfId="0" applyFont="1" applyFill="1" applyAlignment="1">
      <alignment wrapText="1"/>
    </xf>
    <xf numFmtId="0" fontId="0" fillId="2" borderId="0" xfId="0" applyFill="1" applyAlignment="1">
      <alignment vertical="center"/>
    </xf>
    <xf numFmtId="0" fontId="10" fillId="5" borderId="0" xfId="0" applyFont="1" applyFill="1"/>
    <xf numFmtId="0" fontId="11" fillId="3" borderId="0" xfId="0" applyFont="1" applyFill="1"/>
    <xf numFmtId="0" fontId="11" fillId="3" borderId="0" xfId="0" applyFont="1" applyFill="1" applyAlignment="1">
      <alignment vertical="center"/>
    </xf>
    <xf numFmtId="0" fontId="12" fillId="4" borderId="0" xfId="0" applyFont="1" applyFill="1"/>
    <xf numFmtId="0" fontId="12" fillId="4" borderId="0" xfId="0" applyFont="1" applyFill="1" applyAlignment="1">
      <alignment vertical="center"/>
    </xf>
    <xf numFmtId="0" fontId="13" fillId="4" borderId="0" xfId="0" applyFont="1" applyFill="1"/>
    <xf numFmtId="0" fontId="14" fillId="4" borderId="0" xfId="0" applyFont="1" applyFill="1"/>
    <xf numFmtId="0" fontId="14" fillId="4" borderId="0" xfId="0" applyFont="1" applyFill="1" applyAlignment="1">
      <alignment vertical="center"/>
    </xf>
    <xf numFmtId="0" fontId="15" fillId="4" borderId="0" xfId="0" applyFont="1" applyFill="1"/>
    <xf numFmtId="0" fontId="11" fillId="4" borderId="0" xfId="0" applyFont="1" applyFill="1"/>
    <xf numFmtId="0" fontId="11" fillId="4" borderId="0" xfId="0" applyFont="1" applyFill="1" applyAlignment="1">
      <alignment vertical="center"/>
    </xf>
    <xf numFmtId="0" fontId="10" fillId="4" borderId="0" xfId="0" applyFont="1" applyFill="1" applyAlignment="1">
      <alignment vertical="center"/>
    </xf>
    <xf numFmtId="0" fontId="16" fillId="4" borderId="0" xfId="0" applyFont="1" applyFill="1"/>
    <xf numFmtId="0" fontId="13" fillId="0" borderId="0" xfId="0" applyFont="1"/>
    <xf numFmtId="0" fontId="12" fillId="4" borderId="0" xfId="0" applyFont="1" applyFill="1" applyAlignment="1">
      <alignment wrapText="1"/>
    </xf>
    <xf numFmtId="0" fontId="14" fillId="4" borderId="0" xfId="0" applyFont="1" applyFill="1" applyAlignment="1">
      <alignment wrapText="1"/>
    </xf>
    <xf numFmtId="0" fontId="19" fillId="2" borderId="0" xfId="0" applyFont="1" applyFill="1"/>
    <xf numFmtId="0" fontId="12" fillId="4" borderId="0" xfId="1" applyFont="1" applyFill="1" applyAlignment="1">
      <alignment wrapText="1"/>
    </xf>
    <xf numFmtId="0" fontId="20" fillId="0" borderId="0" xfId="0" applyFont="1" applyAlignment="1">
      <alignment horizontal="left"/>
    </xf>
    <xf numFmtId="0" fontId="20" fillId="2" borderId="0" xfId="0" applyFont="1" applyFill="1" applyAlignment="1">
      <alignment horizontal="left"/>
    </xf>
    <xf numFmtId="0" fontId="21" fillId="4" borderId="0" xfId="0" applyFont="1" applyFill="1" applyAlignment="1">
      <alignment vertical="center"/>
    </xf>
    <xf numFmtId="0" fontId="23" fillId="4" borderId="0" xfId="0" applyFont="1" applyFill="1"/>
    <xf numFmtId="0" fontId="15" fillId="4" borderId="0" xfId="0" applyFont="1" applyFill="1" applyAlignment="1">
      <alignment wrapText="1"/>
    </xf>
    <xf numFmtId="0" fontId="26" fillId="2" borderId="0" xfId="0" applyFont="1" applyFill="1"/>
    <xf numFmtId="0" fontId="27" fillId="4" borderId="0" xfId="0" applyFont="1" applyFill="1"/>
    <xf numFmtId="0" fontId="28" fillId="0" borderId="0" xfId="0" applyFont="1"/>
    <xf numFmtId="0" fontId="29" fillId="4" borderId="4" xfId="0" applyFont="1" applyFill="1" applyBorder="1" applyAlignment="1">
      <alignment horizontal="left" wrapText="1"/>
    </xf>
    <xf numFmtId="0" fontId="29" fillId="4" borderId="6" xfId="0" applyFont="1" applyFill="1" applyBorder="1" applyAlignment="1">
      <alignment horizontal="left" wrapText="1"/>
    </xf>
    <xf numFmtId="0" fontId="14" fillId="0" borderId="0" xfId="0" applyFont="1"/>
    <xf numFmtId="0" fontId="1" fillId="0" borderId="0" xfId="0" applyFont="1" applyAlignment="1">
      <alignment horizontal="left"/>
    </xf>
    <xf numFmtId="0" fontId="6" fillId="0" borderId="0" xfId="0" applyFont="1"/>
    <xf numFmtId="0" fontId="1" fillId="4" borderId="3" xfId="0" applyFont="1" applyFill="1" applyBorder="1" applyAlignment="1">
      <alignment horizontal="left"/>
    </xf>
    <xf numFmtId="0" fontId="1" fillId="4" borderId="3" xfId="0" applyFont="1" applyFill="1" applyBorder="1" applyAlignment="1">
      <alignment horizontal="right"/>
    </xf>
    <xf numFmtId="0" fontId="1" fillId="4" borderId="5" xfId="0" applyFont="1" applyFill="1" applyBorder="1" applyAlignment="1">
      <alignment horizontal="right"/>
    </xf>
    <xf numFmtId="0" fontId="2" fillId="4" borderId="1" xfId="0" applyFont="1" applyFill="1" applyBorder="1" applyAlignment="1">
      <alignment horizontal="left"/>
    </xf>
    <xf numFmtId="0" fontId="1" fillId="4" borderId="5" xfId="0" applyFont="1" applyFill="1" applyBorder="1" applyAlignment="1">
      <alignment horizontal="left"/>
    </xf>
    <xf numFmtId="0" fontId="1" fillId="4" borderId="0" xfId="0" applyFont="1" applyFill="1" applyAlignment="1">
      <alignment horizontal="left"/>
    </xf>
    <xf numFmtId="0" fontId="6" fillId="0" borderId="8" xfId="0" applyFont="1" applyBorder="1"/>
    <xf numFmtId="0" fontId="24" fillId="0" borderId="0" xfId="0" applyFont="1"/>
    <xf numFmtId="0" fontId="0" fillId="4" borderId="0" xfId="0" applyFill="1" applyAlignment="1">
      <alignment vertical="center"/>
    </xf>
    <xf numFmtId="1" fontId="31" fillId="4" borderId="0" xfId="0" applyNumberFormat="1" applyFont="1" applyFill="1" applyAlignment="1">
      <alignment horizontal="center" vertical="center"/>
    </xf>
    <xf numFmtId="0" fontId="0" fillId="3" borderId="0" xfId="0" applyFill="1"/>
    <xf numFmtId="0" fontId="30" fillId="4" borderId="0" xfId="0" applyFont="1" applyFill="1"/>
    <xf numFmtId="0" fontId="0" fillId="6" borderId="0" xfId="0" applyFill="1"/>
    <xf numFmtId="0" fontId="0" fillId="7" borderId="0" xfId="0" applyFill="1"/>
    <xf numFmtId="0" fontId="19" fillId="7" borderId="0" xfId="0" applyFont="1" applyFill="1"/>
    <xf numFmtId="0" fontId="33" fillId="4" borderId="0" xfId="0" applyFont="1" applyFill="1"/>
    <xf numFmtId="0" fontId="3" fillId="4" borderId="0" xfId="0" applyFont="1" applyFill="1"/>
    <xf numFmtId="0" fontId="1" fillId="4" borderId="0" xfId="0" applyFont="1" applyFill="1"/>
    <xf numFmtId="0" fontId="9" fillId="4" borderId="0" xfId="1" applyFill="1"/>
    <xf numFmtId="0" fontId="21" fillId="4" borderId="0" xfId="0" applyFont="1" applyFill="1" applyAlignment="1">
      <alignment horizontal="center" vertical="center"/>
    </xf>
    <xf numFmtId="0" fontId="22" fillId="4" borderId="0" xfId="1" applyFont="1" applyFill="1" applyAlignment="1">
      <alignment horizontal="center" vertical="center"/>
    </xf>
    <xf numFmtId="0" fontId="23" fillId="4" borderId="0" xfId="0" applyFont="1" applyFill="1" applyAlignment="1">
      <alignment horizontal="center"/>
    </xf>
    <xf numFmtId="0" fontId="0" fillId="7" borderId="0" xfId="0" applyFill="1" applyAlignment="1">
      <alignment vertical="center"/>
    </xf>
    <xf numFmtId="0" fontId="32" fillId="7" borderId="0" xfId="0" applyFont="1" applyFill="1" applyAlignment="1">
      <alignment vertical="top"/>
    </xf>
    <xf numFmtId="0" fontId="30" fillId="6" borderId="0" xfId="0" applyFont="1" applyFill="1" applyAlignment="1">
      <alignment vertical="center"/>
    </xf>
    <xf numFmtId="0" fontId="27" fillId="0" borderId="0" xfId="0" applyFont="1"/>
    <xf numFmtId="0" fontId="30" fillId="0" borderId="0" xfId="0" applyFont="1"/>
    <xf numFmtId="0" fontId="34" fillId="4" borderId="0" xfId="0" applyFont="1" applyFill="1" applyAlignment="1">
      <alignment vertical="top"/>
    </xf>
    <xf numFmtId="0" fontId="27" fillId="4" borderId="0" xfId="0" applyFont="1" applyFill="1" applyAlignment="1">
      <alignment vertical="center"/>
    </xf>
    <xf numFmtId="0" fontId="27" fillId="4" borderId="0" xfId="0" applyFont="1" applyFill="1" applyAlignment="1">
      <alignment vertical="top" wrapText="1"/>
    </xf>
    <xf numFmtId="0" fontId="36" fillId="4" borderId="0" xfId="0" applyFont="1" applyFill="1" applyAlignment="1">
      <alignment horizontal="left"/>
    </xf>
    <xf numFmtId="0" fontId="37" fillId="0" borderId="0" xfId="0" applyFont="1"/>
    <xf numFmtId="0" fontId="33" fillId="0" borderId="0" xfId="0" applyFont="1"/>
    <xf numFmtId="0" fontId="38" fillId="0" borderId="0" xfId="0" applyFont="1"/>
    <xf numFmtId="0" fontId="40" fillId="0" borderId="0" xfId="0" applyFont="1"/>
    <xf numFmtId="0" fontId="1" fillId="8" borderId="0" xfId="0" applyFont="1" applyFill="1" applyAlignment="1">
      <alignment wrapText="1"/>
    </xf>
    <xf numFmtId="0" fontId="1" fillId="8" borderId="8" xfId="0" applyFont="1" applyFill="1" applyBorder="1" applyAlignment="1">
      <alignment wrapText="1"/>
    </xf>
    <xf numFmtId="0" fontId="1" fillId="4" borderId="17" xfId="0" applyFont="1" applyFill="1" applyBorder="1"/>
    <xf numFmtId="0" fontId="1" fillId="4" borderId="17" xfId="0" applyFont="1" applyFill="1" applyBorder="1" applyAlignment="1">
      <alignment horizontal="left"/>
    </xf>
    <xf numFmtId="0" fontId="21" fillId="4" borderId="8" xfId="0" applyFont="1" applyFill="1" applyBorder="1" applyAlignment="1">
      <alignment vertical="center"/>
    </xf>
    <xf numFmtId="0" fontId="41" fillId="4" borderId="0" xfId="0" applyFont="1" applyFill="1" applyAlignment="1">
      <alignment vertical="center"/>
    </xf>
    <xf numFmtId="0" fontId="42" fillId="4" borderId="0" xfId="0" applyFont="1" applyFill="1" applyAlignment="1">
      <alignment vertical="center"/>
    </xf>
    <xf numFmtId="164" fontId="43" fillId="4" borderId="0" xfId="0" applyNumberFormat="1" applyFont="1" applyFill="1" applyAlignment="1">
      <alignment horizontal="left" vertical="center"/>
    </xf>
    <xf numFmtId="1" fontId="43" fillId="4" borderId="0" xfId="0" applyNumberFormat="1" applyFont="1" applyFill="1" applyAlignment="1">
      <alignment horizontal="center" vertical="center"/>
    </xf>
    <xf numFmtId="0" fontId="30" fillId="5" borderId="0" xfId="0" applyFont="1" applyFill="1" applyAlignment="1">
      <alignment horizontal="center" vertical="center"/>
    </xf>
    <xf numFmtId="0" fontId="14" fillId="4" borderId="0" xfId="0" applyFont="1" applyFill="1" applyAlignment="1">
      <alignment horizontal="left"/>
    </xf>
    <xf numFmtId="0" fontId="45" fillId="0" borderId="0" xfId="0" applyFont="1"/>
    <xf numFmtId="0" fontId="27" fillId="4" borderId="0" xfId="0" applyFont="1" applyFill="1" applyAlignment="1">
      <alignment horizontal="left" vertical="top" wrapText="1"/>
    </xf>
    <xf numFmtId="0" fontId="0" fillId="0" borderId="22" xfId="0" applyBorder="1"/>
    <xf numFmtId="0" fontId="39" fillId="4" borderId="0" xfId="0" applyFont="1" applyFill="1" applyAlignment="1">
      <alignment horizontal="left" vertical="top" wrapText="1"/>
    </xf>
    <xf numFmtId="0" fontId="30" fillId="4" borderId="0" xfId="0" applyFont="1" applyFill="1" applyAlignment="1">
      <alignment vertical="center"/>
    </xf>
    <xf numFmtId="0" fontId="36" fillId="4" borderId="0" xfId="0" applyFont="1" applyFill="1"/>
    <xf numFmtId="0" fontId="2" fillId="4" borderId="0" xfId="0" applyFont="1" applyFill="1" applyAlignment="1">
      <alignment horizontal="left" wrapText="1"/>
    </xf>
    <xf numFmtId="0" fontId="46" fillId="0" borderId="0" xfId="0" applyFont="1" applyAlignment="1">
      <alignment horizontal="left"/>
    </xf>
    <xf numFmtId="0" fontId="27" fillId="4" borderId="0" xfId="0" applyFont="1" applyFill="1" applyAlignment="1">
      <alignment vertical="top"/>
    </xf>
    <xf numFmtId="0" fontId="12" fillId="0" borderId="0" xfId="0" applyFont="1"/>
    <xf numFmtId="0" fontId="11" fillId="3" borderId="0" xfId="0" applyFont="1" applyFill="1" applyAlignment="1">
      <alignment horizontal="left" vertical="center"/>
    </xf>
    <xf numFmtId="0" fontId="11" fillId="3" borderId="0" xfId="0" applyFont="1" applyFill="1" applyAlignment="1">
      <alignment horizontal="center" vertical="center"/>
    </xf>
    <xf numFmtId="0" fontId="21" fillId="4" borderId="8" xfId="0" applyFont="1" applyFill="1" applyBorder="1" applyAlignment="1">
      <alignment vertical="center" wrapText="1"/>
    </xf>
    <xf numFmtId="0" fontId="11" fillId="4" borderId="0" xfId="0" applyFont="1" applyFill="1" applyAlignment="1">
      <alignment horizontal="left" vertical="center"/>
    </xf>
    <xf numFmtId="0" fontId="11" fillId="4" borderId="0" xfId="0" applyFont="1" applyFill="1" applyAlignment="1">
      <alignment horizontal="center" vertical="center"/>
    </xf>
    <xf numFmtId="0" fontId="48" fillId="0" borderId="0" xfId="0" applyFont="1"/>
    <xf numFmtId="0" fontId="5" fillId="0" borderId="0" xfId="0" applyFont="1" applyFill="1" applyAlignment="1">
      <alignment wrapText="1"/>
    </xf>
    <xf numFmtId="0" fontId="4" fillId="0" borderId="0" xfId="0" applyFont="1" applyFill="1" applyAlignment="1">
      <alignment wrapText="1"/>
    </xf>
    <xf numFmtId="0" fontId="4" fillId="0" borderId="0" xfId="0" applyFont="1" applyFill="1" applyAlignment="1">
      <alignment horizontal="left"/>
    </xf>
    <xf numFmtId="0" fontId="1" fillId="0" borderId="0" xfId="0" applyFont="1" applyFill="1"/>
    <xf numFmtId="0" fontId="7" fillId="0" borderId="0" xfId="0" applyFont="1" applyFill="1" applyAlignment="1">
      <alignment wrapText="1"/>
    </xf>
    <xf numFmtId="0" fontId="1" fillId="0" borderId="0" xfId="0" applyFont="1" applyFill="1" applyAlignment="1">
      <alignment wrapText="1"/>
    </xf>
    <xf numFmtId="49" fontId="7" fillId="0" borderId="0" xfId="0" applyNumberFormat="1" applyFont="1" applyFill="1" applyAlignment="1">
      <alignment horizontal="left" wrapText="1"/>
    </xf>
    <xf numFmtId="0" fontId="0" fillId="0" borderId="0" xfId="0" applyFill="1"/>
    <xf numFmtId="0" fontId="35" fillId="0" borderId="0" xfId="0" applyFont="1"/>
    <xf numFmtId="0" fontId="39" fillId="0" borderId="21" xfId="0" applyFont="1" applyBorder="1"/>
    <xf numFmtId="0" fontId="27" fillId="4" borderId="12" xfId="0" applyFont="1" applyFill="1" applyBorder="1"/>
    <xf numFmtId="0" fontId="27" fillId="4" borderId="10" xfId="0" applyFont="1" applyFill="1" applyBorder="1"/>
    <xf numFmtId="0" fontId="27" fillId="4" borderId="11" xfId="0" applyFont="1" applyFill="1" applyBorder="1"/>
    <xf numFmtId="0" fontId="27" fillId="4" borderId="9" xfId="0" applyFont="1" applyFill="1" applyBorder="1"/>
    <xf numFmtId="0" fontId="35" fillId="4" borderId="10" xfId="0" applyFont="1" applyFill="1" applyBorder="1" applyAlignment="1">
      <alignment horizontal="left"/>
    </xf>
    <xf numFmtId="0" fontId="35" fillId="4" borderId="11" xfId="0" applyFont="1" applyFill="1" applyBorder="1" applyAlignment="1">
      <alignment horizontal="left"/>
    </xf>
    <xf numFmtId="0" fontId="39" fillId="4" borderId="0" xfId="0" applyFont="1" applyFill="1"/>
    <xf numFmtId="0" fontId="27" fillId="4" borderId="13" xfId="0" applyFont="1" applyFill="1" applyBorder="1"/>
    <xf numFmtId="0" fontId="35" fillId="4" borderId="0" xfId="0" applyFont="1" applyFill="1" applyAlignment="1">
      <alignment horizontal="left"/>
    </xf>
    <xf numFmtId="0" fontId="35" fillId="4" borderId="13" xfId="0" applyFont="1" applyFill="1" applyBorder="1" applyAlignment="1">
      <alignment horizontal="left"/>
    </xf>
    <xf numFmtId="0" fontId="27" fillId="4" borderId="0" xfId="0" applyFont="1" applyFill="1" applyAlignment="1">
      <alignment horizontal="left"/>
    </xf>
    <xf numFmtId="0" fontId="27" fillId="4" borderId="2" xfId="0" applyFont="1" applyFill="1" applyBorder="1"/>
    <xf numFmtId="0" fontId="27" fillId="4" borderId="14" xfId="0" applyFont="1" applyFill="1" applyBorder="1"/>
    <xf numFmtId="0" fontId="27" fillId="4" borderId="15" xfId="0" applyFont="1" applyFill="1" applyBorder="1" applyAlignment="1">
      <alignment horizontal="left"/>
    </xf>
    <xf numFmtId="0" fontId="35" fillId="4" borderId="16" xfId="0" applyFont="1" applyFill="1" applyBorder="1" applyAlignment="1">
      <alignment horizontal="left"/>
    </xf>
    <xf numFmtId="0" fontId="27" fillId="4" borderId="4" xfId="0" applyFont="1" applyFill="1" applyBorder="1"/>
    <xf numFmtId="0" fontId="27" fillId="4" borderId="6" xfId="0" applyFont="1" applyFill="1" applyBorder="1"/>
    <xf numFmtId="0" fontId="49" fillId="4" borderId="0" xfId="0" applyFont="1" applyFill="1"/>
    <xf numFmtId="0" fontId="27" fillId="4" borderId="15" xfId="0" applyFont="1" applyFill="1" applyBorder="1"/>
    <xf numFmtId="0" fontId="27" fillId="4" borderId="16" xfId="0" applyFont="1" applyFill="1" applyBorder="1"/>
    <xf numFmtId="0" fontId="27" fillId="0" borderId="6" xfId="0" applyFont="1" applyBorder="1"/>
    <xf numFmtId="0" fontId="51" fillId="4" borderId="1" xfId="0" applyFont="1" applyFill="1" applyBorder="1"/>
    <xf numFmtId="0" fontId="51" fillId="4" borderId="2" xfId="0" applyFont="1" applyFill="1" applyBorder="1"/>
    <xf numFmtId="0" fontId="51" fillId="4" borderId="3" xfId="0" applyFont="1" applyFill="1" applyBorder="1"/>
    <xf numFmtId="0" fontId="51" fillId="4" borderId="4" xfId="0" applyFont="1" applyFill="1" applyBorder="1"/>
    <xf numFmtId="0" fontId="51" fillId="4" borderId="5" xfId="0" applyFont="1" applyFill="1" applyBorder="1"/>
    <xf numFmtId="0" fontId="51" fillId="4" borderId="6" xfId="0" applyFont="1" applyFill="1" applyBorder="1"/>
    <xf numFmtId="0" fontId="51" fillId="4" borderId="0" xfId="0" applyFont="1" applyFill="1"/>
    <xf numFmtId="0" fontId="52" fillId="4" borderId="1" xfId="0" applyFont="1" applyFill="1" applyBorder="1"/>
    <xf numFmtId="0" fontId="4" fillId="8" borderId="7" xfId="0" applyFont="1" applyFill="1" applyBorder="1"/>
    <xf numFmtId="0" fontId="1" fillId="4" borderId="7" xfId="0" applyFont="1" applyFill="1" applyBorder="1"/>
    <xf numFmtId="0" fontId="1" fillId="4" borderId="2" xfId="0" applyFont="1" applyFill="1" applyBorder="1"/>
    <xf numFmtId="0" fontId="52" fillId="4" borderId="3" xfId="0" applyFont="1" applyFill="1" applyBorder="1"/>
    <xf numFmtId="0" fontId="52" fillId="4" borderId="0" xfId="0" applyFont="1" applyFill="1"/>
    <xf numFmtId="0" fontId="1" fillId="4" borderId="4" xfId="0" applyFont="1" applyFill="1" applyBorder="1"/>
    <xf numFmtId="0" fontId="1" fillId="0" borderId="3" xfId="0" applyFont="1" applyBorder="1"/>
    <xf numFmtId="0" fontId="1" fillId="4" borderId="8" xfId="0" applyFont="1" applyFill="1" applyBorder="1" applyAlignment="1">
      <alignment horizontal="right"/>
    </xf>
    <xf numFmtId="0" fontId="29" fillId="4" borderId="0" xfId="0" applyFont="1" applyFill="1"/>
    <xf numFmtId="0" fontId="1" fillId="8" borderId="8" xfId="0" applyFont="1" applyFill="1" applyBorder="1"/>
    <xf numFmtId="0" fontId="53" fillId="4" borderId="8" xfId="0" applyFont="1" applyFill="1" applyBorder="1"/>
    <xf numFmtId="0" fontId="29" fillId="4" borderId="8" xfId="0" applyFont="1" applyFill="1" applyBorder="1"/>
    <xf numFmtId="0" fontId="1" fillId="4" borderId="8" xfId="0" applyFont="1" applyFill="1" applyBorder="1"/>
    <xf numFmtId="0" fontId="1" fillId="8" borderId="7" xfId="0" applyFont="1" applyFill="1" applyBorder="1"/>
    <xf numFmtId="0" fontId="1" fillId="4" borderId="0" xfId="0" applyFont="1" applyFill="1" applyAlignment="1">
      <alignment horizontal="right"/>
    </xf>
    <xf numFmtId="0" fontId="1" fillId="8" borderId="0" xfId="0" applyFont="1" applyFill="1"/>
    <xf numFmtId="0" fontId="53" fillId="4" borderId="0" xfId="0" applyFont="1" applyFill="1"/>
    <xf numFmtId="0" fontId="54" fillId="7" borderId="0" xfId="0" applyFont="1" applyFill="1"/>
    <xf numFmtId="1" fontId="21" fillId="4" borderId="8" xfId="0" applyNumberFormat="1" applyFont="1" applyFill="1" applyBorder="1" applyAlignment="1">
      <alignment horizontal="center" vertical="center"/>
    </xf>
    <xf numFmtId="0" fontId="1" fillId="0" borderId="8" xfId="0" applyFont="1" applyFill="1" applyBorder="1"/>
    <xf numFmtId="0" fontId="1" fillId="8" borderId="0" xfId="0" applyFont="1" applyFill="1" applyBorder="1"/>
    <xf numFmtId="0" fontId="1" fillId="4" borderId="17" xfId="0" applyFont="1" applyFill="1" applyBorder="1" applyAlignment="1">
      <alignment vertical="center" wrapText="1"/>
    </xf>
    <xf numFmtId="0" fontId="11" fillId="9" borderId="0" xfId="0" applyFont="1" applyFill="1" applyAlignment="1">
      <alignment horizontal="center" vertical="center"/>
    </xf>
    <xf numFmtId="0" fontId="11" fillId="3" borderId="0" xfId="0" applyFont="1" applyFill="1" applyAlignment="1">
      <alignment horizontal="center" vertical="center"/>
    </xf>
    <xf numFmtId="0" fontId="30" fillId="4" borderId="0" xfId="0" applyFont="1" applyFill="1" applyAlignment="1">
      <alignment horizontal="left" vertical="top" wrapText="1"/>
    </xf>
    <xf numFmtId="0" fontId="30" fillId="4" borderId="0" xfId="0" applyFont="1" applyFill="1" applyAlignment="1">
      <alignment horizontal="left"/>
    </xf>
    <xf numFmtId="0" fontId="11" fillId="3" borderId="0" xfId="0" applyFont="1" applyFill="1" applyAlignment="1">
      <alignment horizontal="left" vertical="center"/>
    </xf>
    <xf numFmtId="0" fontId="18" fillId="4" borderId="0" xfId="0" applyFont="1" applyFill="1" applyAlignment="1">
      <alignment horizontal="center"/>
    </xf>
    <xf numFmtId="0" fontId="14" fillId="4" borderId="0" xfId="0" applyFont="1" applyFill="1" applyAlignment="1">
      <alignment horizontal="center"/>
    </xf>
    <xf numFmtId="0" fontId="14" fillId="0" borderId="0" xfId="0" applyFont="1" applyAlignment="1">
      <alignment horizontal="center"/>
    </xf>
    <xf numFmtId="0" fontId="10" fillId="4" borderId="0" xfId="0" applyFont="1" applyFill="1" applyAlignment="1">
      <alignment horizontal="left"/>
    </xf>
    <xf numFmtId="0" fontId="25" fillId="4" borderId="0" xfId="0" applyFont="1" applyFill="1" applyAlignment="1">
      <alignment horizontal="left"/>
    </xf>
    <xf numFmtId="0" fontId="16" fillId="4" borderId="0" xfId="0" applyFont="1" applyFill="1" applyAlignment="1">
      <alignment horizontal="center"/>
    </xf>
    <xf numFmtId="0" fontId="17" fillId="4" borderId="0" xfId="0" applyFont="1" applyFill="1" applyAlignment="1">
      <alignment horizontal="left"/>
    </xf>
    <xf numFmtId="0" fontId="50" fillId="0" borderId="0" xfId="0" applyFont="1" applyAlignment="1">
      <alignment horizontal="left" wrapText="1"/>
    </xf>
    <xf numFmtId="0" fontId="39" fillId="0" borderId="18" xfId="0" applyFont="1" applyBorder="1" applyAlignment="1">
      <alignment horizontal="center"/>
    </xf>
    <xf numFmtId="0" fontId="39" fillId="0" borderId="19" xfId="0" applyFont="1" applyBorder="1" applyAlignment="1">
      <alignment horizontal="center"/>
    </xf>
    <xf numFmtId="0" fontId="39" fillId="0" borderId="20" xfId="0" applyFont="1" applyBorder="1" applyAlignment="1">
      <alignment horizontal="center"/>
    </xf>
    <xf numFmtId="0" fontId="27" fillId="4" borderId="0" xfId="0" applyFont="1" applyFill="1" applyAlignment="1">
      <alignment horizontal="left" vertical="top" wrapText="1"/>
    </xf>
    <xf numFmtId="0" fontId="27" fillId="4" borderId="0" xfId="0" applyFont="1" applyFill="1" applyAlignment="1">
      <alignment horizontal="left" wrapText="1"/>
    </xf>
    <xf numFmtId="0" fontId="39" fillId="4" borderId="0" xfId="0" applyFont="1" applyFill="1" applyAlignment="1">
      <alignment horizontal="left" vertical="top" wrapText="1"/>
    </xf>
    <xf numFmtId="0" fontId="36" fillId="4" borderId="8" xfId="0" applyFont="1" applyFill="1" applyBorder="1" applyAlignment="1">
      <alignment horizontal="left" vertical="top" wrapText="1"/>
    </xf>
  </cellXfs>
  <cellStyles count="2">
    <cellStyle name="Link" xfId="1" builtinId="8"/>
    <cellStyle name="Normal" xfId="0" builtinId="0"/>
  </cellStyles>
  <dxfs count="48">
    <dxf>
      <font>
        <color theme="3"/>
      </font>
    </dxf>
    <dxf>
      <font>
        <strike val="0"/>
        <color theme="0" tint="-0.24994659260841701"/>
      </font>
    </dxf>
    <dxf>
      <font>
        <color theme="0" tint="-0.14996795556505021"/>
      </font>
    </dxf>
    <dxf>
      <font>
        <strike val="0"/>
        <color theme="0" tint="-0.24994659260841701"/>
      </font>
    </dxf>
    <dxf>
      <font>
        <color theme="0" tint="-0.14996795556505021"/>
      </font>
    </dxf>
    <dxf>
      <font>
        <strike val="0"/>
        <color theme="0" tint="-0.24994659260841701"/>
      </font>
    </dxf>
    <dxf>
      <font>
        <color theme="0" tint="-0.14996795556505021"/>
      </font>
    </dxf>
    <dxf>
      <font>
        <strike val="0"/>
        <color theme="0" tint="-0.24994659260841701"/>
      </font>
    </dxf>
    <dxf>
      <font>
        <color theme="0" tint="-0.14996795556505021"/>
      </font>
    </dxf>
    <dxf>
      <font>
        <color theme="0" tint="-0.14996795556505021"/>
      </font>
    </dxf>
    <dxf>
      <font>
        <strike val="0"/>
        <color theme="0" tint="-0.24994659260841701"/>
      </font>
    </dxf>
    <dxf>
      <font>
        <strike val="0"/>
        <color theme="0" tint="-0.24994659260841701"/>
      </font>
    </dxf>
    <dxf>
      <font>
        <color theme="0" tint="-0.14996795556505021"/>
      </font>
    </dxf>
    <dxf>
      <font>
        <color theme="0" tint="-0.14996795556505021"/>
      </font>
    </dxf>
    <dxf>
      <font>
        <strike val="0"/>
        <color theme="0" tint="-0.24994659260841701"/>
      </font>
    </dxf>
    <dxf>
      <font>
        <strike val="0"/>
        <color theme="0" tint="-0.24994659260841701"/>
      </font>
    </dxf>
    <dxf>
      <font>
        <color theme="0" tint="-0.14996795556505021"/>
      </font>
    </dxf>
    <dxf>
      <font>
        <strike val="0"/>
        <color theme="0" tint="-0.24994659260841701"/>
      </font>
    </dxf>
    <dxf>
      <font>
        <color theme="0" tint="-0.14996795556505021"/>
      </font>
    </dxf>
    <dxf>
      <font>
        <strike val="0"/>
        <color theme="0" tint="-0.24994659260841701"/>
      </font>
    </dxf>
    <dxf>
      <font>
        <color theme="0" tint="-0.14996795556505021"/>
      </font>
    </dxf>
    <dxf>
      <font>
        <strike val="0"/>
        <color theme="0" tint="-0.24994659260841701"/>
      </font>
    </dxf>
    <dxf>
      <font>
        <color theme="0" tint="-0.14996795556505021"/>
      </font>
    </dxf>
    <dxf>
      <font>
        <strike val="0"/>
        <color theme="0" tint="-0.24994659260841701"/>
      </font>
    </dxf>
    <dxf>
      <font>
        <color theme="0" tint="-0.14996795556505021"/>
      </font>
    </dxf>
    <dxf>
      <font>
        <strike val="0"/>
        <color theme="0" tint="-0.24994659260841701"/>
      </font>
    </dxf>
    <dxf>
      <font>
        <color theme="0" tint="-0.14996795556505021"/>
      </font>
    </dxf>
    <dxf>
      <font>
        <strike val="0"/>
        <color theme="0" tint="-0.24994659260841701"/>
      </font>
    </dxf>
    <dxf>
      <font>
        <color theme="0" tint="-0.14996795556505021"/>
      </font>
    </dxf>
    <dxf>
      <font>
        <strike val="0"/>
        <color theme="0" tint="-0.24994659260841701"/>
      </font>
    </dxf>
    <dxf>
      <font>
        <color theme="0" tint="-0.14996795556505021"/>
      </font>
    </dxf>
    <dxf>
      <font>
        <strike val="0"/>
        <color theme="0" tint="-0.24994659260841701"/>
      </font>
    </dxf>
    <dxf>
      <font>
        <color theme="0" tint="-0.14996795556505021"/>
      </font>
    </dxf>
    <dxf>
      <font>
        <strike val="0"/>
        <color theme="0" tint="-0.24994659260841701"/>
      </font>
    </dxf>
    <dxf>
      <font>
        <color theme="0" tint="-0.14996795556505021"/>
      </font>
    </dxf>
    <dxf>
      <font>
        <strike val="0"/>
        <color theme="0" tint="-0.24994659260841701"/>
      </font>
    </dxf>
    <dxf>
      <font>
        <color theme="0" tint="-0.14996795556505021"/>
      </font>
    </dxf>
    <dxf>
      <font>
        <b val="0"/>
        <i val="0"/>
        <strike val="0"/>
        <color theme="0" tint="-0.24994659260841701"/>
      </font>
      <fill>
        <patternFill>
          <fgColor theme="0" tint="-0.24994659260841701"/>
          <bgColor theme="0"/>
        </patternFill>
      </fill>
    </dxf>
    <dxf>
      <font>
        <b val="0"/>
        <i val="0"/>
        <strike val="0"/>
        <color theme="0" tint="-0.24994659260841701"/>
      </font>
      <fill>
        <patternFill>
          <fgColor theme="0" tint="-0.24994659260841701"/>
          <bgColor theme="0"/>
        </patternFill>
      </fill>
    </dxf>
    <dxf>
      <font>
        <color theme="6" tint="-0.24994659260841701"/>
      </font>
    </dxf>
    <dxf>
      <font>
        <color theme="0"/>
      </font>
    </dxf>
    <dxf>
      <font>
        <color theme="0"/>
      </font>
    </dxf>
    <dxf>
      <font>
        <color theme="0"/>
      </font>
    </dxf>
    <dxf>
      <fill>
        <patternFill>
          <bgColor rgb="FFFFCC29"/>
        </patternFill>
      </fill>
    </dxf>
    <dxf>
      <fill>
        <patternFill>
          <bgColor rgb="FFF7F291"/>
        </patternFill>
      </fill>
    </dxf>
    <dxf>
      <fill>
        <patternFill>
          <bgColor rgb="FFFF5050"/>
        </patternFill>
      </fill>
    </dxf>
    <dxf>
      <fill>
        <patternFill>
          <bgColor theme="9" tint="0.79998168889431442"/>
        </patternFill>
      </fill>
    </dxf>
    <dxf>
      <font>
        <b val="0"/>
        <i/>
        <u/>
      </font>
    </dxf>
  </dxfs>
  <tableStyles count="0" defaultTableStyle="TableStyleMedium2" defaultPivotStyle="PivotStyleLight16"/>
  <colors>
    <mruColors>
      <color rgb="FFFF9999"/>
      <color rgb="FFFF5050"/>
      <color rgb="FFFF7B29"/>
      <color rgb="FFFFCC29"/>
      <color rgb="FFF7F291"/>
      <color rgb="FFD2DE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bg2">
                  <a:lumMod val="60000"/>
                  <a:lumOff val="40000"/>
                </a:schemeClr>
              </a:solidFill>
              <a:ln>
                <a:noFill/>
              </a:ln>
              <a:effectLst/>
            </c:spPr>
            <c:extLst>
              <c:ext xmlns:c16="http://schemas.microsoft.com/office/drawing/2014/chart" uri="{C3380CC4-5D6E-409C-BE32-E72D297353CC}">
                <c16:uniqueId val="{00000001-CDE4-414B-8690-5A266F067106}"/>
              </c:ext>
            </c:extLst>
          </c:dPt>
          <c:dLbls>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Oversigt!$K$28:$K$29</c:f>
              <c:numCache>
                <c:formatCode>General</c:formatCode>
                <c:ptCount val="2"/>
              </c:numCache>
            </c:numRef>
          </c:cat>
          <c:val>
            <c:numRef>
              <c:f>Spørgeramme!$E$7:$E$8</c:f>
              <c:numCache>
                <c:formatCode>General</c:formatCode>
                <c:ptCount val="2"/>
                <c:pt idx="0">
                  <c:v>0</c:v>
                </c:pt>
                <c:pt idx="1">
                  <c:v>0</c:v>
                </c:pt>
              </c:numCache>
            </c:numRef>
          </c:val>
          <c:extLst>
            <c:ext xmlns:c16="http://schemas.microsoft.com/office/drawing/2014/chart" uri="{C3380CC4-5D6E-409C-BE32-E72D297353CC}">
              <c16:uniqueId val="{00000000-CDE4-414B-8690-5A266F067106}"/>
            </c:ext>
          </c:extLst>
        </c:ser>
        <c:dLbls>
          <c:showLegendKey val="0"/>
          <c:showVal val="0"/>
          <c:showCatName val="0"/>
          <c:showSerName val="0"/>
          <c:showPercent val="0"/>
          <c:showBubbleSize val="0"/>
        </c:dLbls>
        <c:gapWidth val="219"/>
        <c:overlap val="-27"/>
        <c:axId val="1282885856"/>
        <c:axId val="1282881536"/>
      </c:barChart>
      <c:catAx>
        <c:axId val="1282885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da-DK"/>
          </a:p>
        </c:txPr>
        <c:crossAx val="1282881536"/>
        <c:crosses val="autoZero"/>
        <c:auto val="1"/>
        <c:lblAlgn val="ctr"/>
        <c:lblOffset val="100"/>
        <c:noMultiLvlLbl val="0"/>
      </c:catAx>
      <c:valAx>
        <c:axId val="12828815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da-DK"/>
          </a:p>
        </c:txPr>
        <c:crossAx val="12828858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accent1"/>
          </a:solidFill>
          <a:latin typeface="Arial" panose="020B0604020202020204" pitchFamily="34" charset="0"/>
          <a:cs typeface="Arial" panose="020B0604020202020204" pitchFamily="34" charset="0"/>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909332618153311E-2"/>
          <c:y val="5.3140096618357488E-2"/>
          <c:w val="0.92440866888825668"/>
          <c:h val="0.51069002244284678"/>
        </c:manualLayout>
      </c:layout>
      <c:barChart>
        <c:barDir val="col"/>
        <c:grouping val="clustered"/>
        <c:varyColors val="0"/>
        <c:ser>
          <c:idx val="0"/>
          <c:order val="0"/>
          <c:spPr>
            <a:solidFill>
              <a:schemeClr val="accent1"/>
            </a:solidFill>
            <a:ln>
              <a:noFill/>
            </a:ln>
            <a:effectLst/>
          </c:spPr>
          <c:invertIfNegative val="0"/>
          <c:cat>
            <c:strRef>
              <c:f>Oversigt!$C$7:$C$13</c:f>
              <c:strCache>
                <c:ptCount val="7"/>
                <c:pt idx="0">
                  <c:v>Kodekvalitet</c:v>
                </c:pt>
                <c:pt idx="1">
                  <c:v>It-arkitektur</c:v>
                </c:pt>
                <c:pt idx="2">
                  <c:v>Integrationer og Data</c:v>
                </c:pt>
                <c:pt idx="3">
                  <c:v>Dokumentation og Viden</c:v>
                </c:pt>
                <c:pt idx="4">
                  <c:v>Forretningsunderstøttelse</c:v>
                </c:pt>
                <c:pt idx="5">
                  <c:v>Fejlhåndtering</c:v>
                </c:pt>
                <c:pt idx="6">
                  <c:v>Sikkerhed</c:v>
                </c:pt>
              </c:strCache>
            </c:strRef>
          </c:cat>
          <c:val>
            <c:numRef>
              <c:f>Oversigt!$D$7:$D$13</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2FC5-45F6-A0EE-4A7D377D78DB}"/>
            </c:ext>
          </c:extLst>
        </c:ser>
        <c:dLbls>
          <c:showLegendKey val="0"/>
          <c:showVal val="0"/>
          <c:showCatName val="0"/>
          <c:showSerName val="0"/>
          <c:showPercent val="0"/>
          <c:showBubbleSize val="0"/>
        </c:dLbls>
        <c:gapWidth val="80"/>
        <c:overlap val="25"/>
        <c:axId val="1326802719"/>
        <c:axId val="1326803679"/>
      </c:barChart>
      <c:catAx>
        <c:axId val="1326802719"/>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accent1"/>
                </a:solidFill>
                <a:latin typeface="Arial" panose="020B0604020202020204" pitchFamily="34" charset="0"/>
                <a:ea typeface="+mn-ea"/>
                <a:cs typeface="Arial" panose="020B0604020202020204" pitchFamily="34" charset="0"/>
              </a:defRPr>
            </a:pPr>
            <a:endParaRPr lang="da-DK"/>
          </a:p>
        </c:txPr>
        <c:crossAx val="1326803679"/>
        <c:crosses val="autoZero"/>
        <c:auto val="1"/>
        <c:lblAlgn val="ctr"/>
        <c:lblOffset val="100"/>
        <c:noMultiLvlLbl val="0"/>
      </c:catAx>
      <c:valAx>
        <c:axId val="1326803679"/>
        <c:scaling>
          <c:orientation val="minMax"/>
          <c:max val="4"/>
          <c:min val="0"/>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accent1"/>
                </a:solidFill>
                <a:latin typeface="Arial" panose="020B0604020202020204" pitchFamily="34" charset="0"/>
                <a:ea typeface="+mn-ea"/>
                <a:cs typeface="Arial" panose="020B0604020202020204" pitchFamily="34" charset="0"/>
              </a:defRPr>
            </a:pPr>
            <a:endParaRPr lang="da-DK"/>
          </a:p>
        </c:txPr>
        <c:crossAx val="132680271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accent1"/>
          </a:solidFill>
          <a:latin typeface="Arial" panose="020B0604020202020204" pitchFamily="34" charset="0"/>
          <a:cs typeface="Arial" panose="020B0604020202020204" pitchFamily="34" charset="0"/>
        </a:defRPr>
      </a:pPr>
      <a:endParaRPr lang="da-D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da-DK" sz="1200" b="0" i="0" u="none" strike="noStrike" kern="1200" spc="0" baseline="0">
                <a:solidFill>
                  <a:schemeClr val="accent1"/>
                </a:solidFill>
                <a:latin typeface="Arial" panose="020B0604020202020204" pitchFamily="34" charset="0"/>
                <a:cs typeface="Arial" panose="020B0604020202020204" pitchFamily="34" charset="0"/>
              </a:rPr>
              <a:t>Procentdelen af 'ved ikke'</a:t>
            </a:r>
          </a:p>
        </c:rich>
      </c:tx>
      <c:layout>
        <c:manualLayout>
          <c:xMode val="edge"/>
          <c:yMode val="edge"/>
          <c:x val="0.25761699110439756"/>
          <c:y val="2.4420714068140895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0.10415125701225847"/>
          <c:y val="0.10812929711207282"/>
          <c:w val="0.88168837603285988"/>
          <c:h val="0.4932762852862021"/>
        </c:manualLayout>
      </c:layout>
      <c:barChart>
        <c:barDir val="col"/>
        <c:grouping val="clustered"/>
        <c:varyColors val="0"/>
        <c:ser>
          <c:idx val="0"/>
          <c:order val="0"/>
          <c:tx>
            <c:v>'Ved ikke'</c:v>
          </c:tx>
          <c:spPr>
            <a:solidFill>
              <a:srgbClr val="FF5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Beregninger!$I$5:$I$11</c:f>
              <c:strCache>
                <c:ptCount val="7"/>
                <c:pt idx="0">
                  <c:v>Kodekvalitet</c:v>
                </c:pt>
                <c:pt idx="1">
                  <c:v>It-arkitektur</c:v>
                </c:pt>
                <c:pt idx="2">
                  <c:v>Integrationer og Data</c:v>
                </c:pt>
                <c:pt idx="3">
                  <c:v>Dokumentation og Viden</c:v>
                </c:pt>
                <c:pt idx="4">
                  <c:v>Forretningsunderstøttelse</c:v>
                </c:pt>
                <c:pt idx="5">
                  <c:v>Fejlhåndtering</c:v>
                </c:pt>
                <c:pt idx="6">
                  <c:v>Sikkerhed</c:v>
                </c:pt>
              </c:strCache>
            </c:strRef>
          </c:cat>
          <c:val>
            <c:numRef>
              <c:f>Beregninger!$J$5:$J$11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9076-411C-9953-9166BF776F0D}"/>
            </c:ext>
          </c:extLst>
        </c:ser>
        <c:ser>
          <c:idx val="1"/>
          <c:order val="1"/>
          <c:tx>
            <c:v>Antal spørgsmål</c:v>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Beregninger!$I$5:$I$11</c:f>
              <c:strCache>
                <c:ptCount val="7"/>
                <c:pt idx="0">
                  <c:v>Kodekvalitet</c:v>
                </c:pt>
                <c:pt idx="1">
                  <c:v>It-arkitektur</c:v>
                </c:pt>
                <c:pt idx="2">
                  <c:v>Integrationer og Data</c:v>
                </c:pt>
                <c:pt idx="3">
                  <c:v>Dokumentation og Viden</c:v>
                </c:pt>
                <c:pt idx="4">
                  <c:v>Forretningsunderstøttelse</c:v>
                </c:pt>
                <c:pt idx="5">
                  <c:v>Fejlhåndtering</c:v>
                </c:pt>
                <c:pt idx="6">
                  <c:v>Sikkerhed</c:v>
                </c:pt>
              </c:strCache>
            </c:strRef>
          </c:cat>
          <c:val>
            <c:numRef>
              <c:f>Beregninger!$K$5:$K$11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9076-411C-9953-9166BF776F0D}"/>
            </c:ext>
          </c:extLst>
        </c:ser>
        <c:dLbls>
          <c:showLegendKey val="0"/>
          <c:showVal val="0"/>
          <c:showCatName val="0"/>
          <c:showSerName val="0"/>
          <c:showPercent val="0"/>
          <c:showBubbleSize val="0"/>
        </c:dLbls>
        <c:gapWidth val="50"/>
        <c:axId val="1871195279"/>
        <c:axId val="1871199599"/>
      </c:barChart>
      <c:catAx>
        <c:axId val="18711952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da-DK"/>
          </a:p>
        </c:txPr>
        <c:crossAx val="1871199599"/>
        <c:crosses val="autoZero"/>
        <c:auto val="1"/>
        <c:lblAlgn val="ctr"/>
        <c:lblOffset val="100"/>
        <c:noMultiLvlLbl val="0"/>
      </c:catAx>
      <c:valAx>
        <c:axId val="1871199599"/>
        <c:scaling>
          <c:orientation val="minMax"/>
        </c:scaling>
        <c:delete val="1"/>
        <c:axPos val="l"/>
        <c:numFmt formatCode="General" sourceLinked="1"/>
        <c:majorTickMark val="none"/>
        <c:minorTickMark val="none"/>
        <c:tickLblPos val="nextTo"/>
        <c:crossAx val="1871195279"/>
        <c:crosses val="autoZero"/>
        <c:crossBetween val="between"/>
      </c:valAx>
      <c:spPr>
        <a:noFill/>
        <a:ln w="25400">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378006</xdr:colOff>
      <xdr:row>22</xdr:row>
      <xdr:rowOff>117838</xdr:rowOff>
    </xdr:from>
    <xdr:to>
      <xdr:col>6</xdr:col>
      <xdr:colOff>3664131</xdr:colOff>
      <xdr:row>30</xdr:row>
      <xdr:rowOff>7620</xdr:rowOff>
    </xdr:to>
    <xdr:graphicFrame macro="">
      <xdr:nvGraphicFramePr>
        <xdr:cNvPr id="3" name="Chart 2">
          <a:extLst>
            <a:ext uri="{FF2B5EF4-FFF2-40B4-BE49-F238E27FC236}">
              <a16:creationId xmlns:a16="http://schemas.microsoft.com/office/drawing/2014/main" id="{7874E246-76E4-433E-B6AD-422C53855B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647401</xdr:colOff>
      <xdr:row>21</xdr:row>
      <xdr:rowOff>40004</xdr:rowOff>
    </xdr:from>
    <xdr:to>
      <xdr:col>6</xdr:col>
      <xdr:colOff>3583782</xdr:colOff>
      <xdr:row>22</xdr:row>
      <xdr:rowOff>178797</xdr:rowOff>
    </xdr:to>
    <xdr:sp macro="" textlink="">
      <xdr:nvSpPr>
        <xdr:cNvPr id="2" name="TextBox 1">
          <a:extLst>
            <a:ext uri="{FF2B5EF4-FFF2-40B4-BE49-F238E27FC236}">
              <a16:creationId xmlns:a16="http://schemas.microsoft.com/office/drawing/2014/main" id="{8191985A-0271-B5F2-7557-D5D3607640E3}"/>
            </a:ext>
          </a:extLst>
        </xdr:cNvPr>
        <xdr:cNvSpPr txBox="1"/>
      </xdr:nvSpPr>
      <xdr:spPr>
        <a:xfrm>
          <a:off x="6076651" y="5210718"/>
          <a:ext cx="2936381"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solidFill>
                <a:schemeClr val="accent1"/>
              </a:solidFill>
              <a:latin typeface="Arial" panose="020B0604020202020204" pitchFamily="34" charset="0"/>
              <a:cs typeface="Arial" panose="020B0604020202020204" pitchFamily="34" charset="0"/>
            </a:rPr>
            <a:t>Antallet af interaktioner pr. 24: timer:</a:t>
          </a:r>
        </a:p>
      </xdr:txBody>
    </xdr:sp>
    <xdr:clientData/>
  </xdr:twoCellAnchor>
  <xdr:twoCellAnchor>
    <xdr:from>
      <xdr:col>8</xdr:col>
      <xdr:colOff>282931</xdr:colOff>
      <xdr:row>6</xdr:row>
      <xdr:rowOff>187475</xdr:rowOff>
    </xdr:from>
    <xdr:to>
      <xdr:col>9</xdr:col>
      <xdr:colOff>2722021</xdr:colOff>
      <xdr:row>18</xdr:row>
      <xdr:rowOff>35753</xdr:rowOff>
    </xdr:to>
    <xdr:grpSp>
      <xdr:nvGrpSpPr>
        <xdr:cNvPr id="14" name="Group 13">
          <a:extLst>
            <a:ext uri="{FF2B5EF4-FFF2-40B4-BE49-F238E27FC236}">
              <a16:creationId xmlns:a16="http://schemas.microsoft.com/office/drawing/2014/main" id="{16238CC4-9B79-3471-E5AA-1C223163A33E}"/>
            </a:ext>
          </a:extLst>
        </xdr:cNvPr>
        <xdr:cNvGrpSpPr/>
      </xdr:nvGrpSpPr>
      <xdr:grpSpPr>
        <a:xfrm>
          <a:off x="10929764" y="1785558"/>
          <a:ext cx="5106090" cy="4176862"/>
          <a:chOff x="10454726" y="1692843"/>
          <a:chExt cx="5996468" cy="2704621"/>
        </a:xfrm>
      </xdr:grpSpPr>
      <xdr:graphicFrame macro="">
        <xdr:nvGraphicFramePr>
          <xdr:cNvPr id="6" name="Chart 5">
            <a:extLst>
              <a:ext uri="{FF2B5EF4-FFF2-40B4-BE49-F238E27FC236}">
                <a16:creationId xmlns:a16="http://schemas.microsoft.com/office/drawing/2014/main" id="{F60DD0D6-809C-0A15-A359-1595F8973712}"/>
              </a:ext>
            </a:extLst>
          </xdr:cNvPr>
          <xdr:cNvGraphicFramePr/>
        </xdr:nvGraphicFramePr>
        <xdr:xfrm>
          <a:off x="10454726" y="1692843"/>
          <a:ext cx="5996468" cy="2704621"/>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13" name="Group 12">
            <a:extLst>
              <a:ext uri="{FF2B5EF4-FFF2-40B4-BE49-F238E27FC236}">
                <a16:creationId xmlns:a16="http://schemas.microsoft.com/office/drawing/2014/main" id="{66ECD65F-FBDA-F205-9CBA-75C32AD2227D}"/>
              </a:ext>
            </a:extLst>
          </xdr:cNvPr>
          <xdr:cNvGrpSpPr/>
        </xdr:nvGrpSpPr>
        <xdr:grpSpPr>
          <a:xfrm>
            <a:off x="10790007" y="1831418"/>
            <a:ext cx="5543038" cy="1044314"/>
            <a:chOff x="10790007" y="1831418"/>
            <a:chExt cx="5543038" cy="1044314"/>
          </a:xfrm>
        </xdr:grpSpPr>
        <xdr:cxnSp macro="">
          <xdr:nvCxnSpPr>
            <xdr:cNvPr id="8" name="Straight Connector 7">
              <a:extLst>
                <a:ext uri="{FF2B5EF4-FFF2-40B4-BE49-F238E27FC236}">
                  <a16:creationId xmlns:a16="http://schemas.microsoft.com/office/drawing/2014/main" id="{F6CD01E7-B5C2-9EF6-66D4-650658C2CC20}"/>
                </a:ext>
              </a:extLst>
            </xdr:cNvPr>
            <xdr:cNvCxnSpPr/>
          </xdr:nvCxnSpPr>
          <xdr:spPr>
            <a:xfrm>
              <a:off x="10793704" y="1831418"/>
              <a:ext cx="5539341" cy="0"/>
            </a:xfrm>
            <a:prstGeom prst="line">
              <a:avLst/>
            </a:prstGeom>
            <a:ln>
              <a:solidFill>
                <a:srgbClr val="FF5050"/>
              </a:solidFill>
            </a:ln>
          </xdr:spPr>
          <xdr:style>
            <a:lnRef idx="3">
              <a:schemeClr val="accent5"/>
            </a:lnRef>
            <a:fillRef idx="0">
              <a:schemeClr val="accent5"/>
            </a:fillRef>
            <a:effectRef idx="2">
              <a:schemeClr val="accent5"/>
            </a:effectRef>
            <a:fontRef idx="minor">
              <a:schemeClr val="tx1"/>
            </a:fontRef>
          </xdr:style>
        </xdr:cxnSp>
        <xdr:cxnSp macro="">
          <xdr:nvCxnSpPr>
            <xdr:cNvPr id="10" name="Straight Connector 9">
              <a:extLst>
                <a:ext uri="{FF2B5EF4-FFF2-40B4-BE49-F238E27FC236}">
                  <a16:creationId xmlns:a16="http://schemas.microsoft.com/office/drawing/2014/main" id="{CD15C91E-9AE3-36BD-3DDB-198A4D1E8467}"/>
                </a:ext>
              </a:extLst>
            </xdr:cNvPr>
            <xdr:cNvCxnSpPr/>
          </xdr:nvCxnSpPr>
          <xdr:spPr>
            <a:xfrm>
              <a:off x="10793705" y="2179523"/>
              <a:ext cx="5539340" cy="0"/>
            </a:xfrm>
            <a:prstGeom prst="line">
              <a:avLst/>
            </a:prstGeom>
            <a:ln>
              <a:solidFill>
                <a:srgbClr val="FFCC29"/>
              </a:solidFill>
            </a:ln>
          </xdr:spPr>
          <xdr:style>
            <a:lnRef idx="3">
              <a:schemeClr val="accent5"/>
            </a:lnRef>
            <a:fillRef idx="0">
              <a:schemeClr val="accent5"/>
            </a:fillRef>
            <a:effectRef idx="2">
              <a:schemeClr val="accent5"/>
            </a:effectRef>
            <a:fontRef idx="minor">
              <a:schemeClr val="tx1"/>
            </a:fontRef>
          </xdr:style>
        </xdr:cxnSp>
        <xdr:cxnSp macro="">
          <xdr:nvCxnSpPr>
            <xdr:cNvPr id="11" name="Straight Connector 10">
              <a:extLst>
                <a:ext uri="{FF2B5EF4-FFF2-40B4-BE49-F238E27FC236}">
                  <a16:creationId xmlns:a16="http://schemas.microsoft.com/office/drawing/2014/main" id="{24EB6CEC-AF77-2126-546D-A862FF0D1153}"/>
                </a:ext>
              </a:extLst>
            </xdr:cNvPr>
            <xdr:cNvCxnSpPr/>
          </xdr:nvCxnSpPr>
          <xdr:spPr>
            <a:xfrm>
              <a:off x="10793705" y="2527628"/>
              <a:ext cx="5539340" cy="0"/>
            </a:xfrm>
            <a:prstGeom prst="line">
              <a:avLst/>
            </a:prstGeom>
            <a:ln>
              <a:solidFill>
                <a:srgbClr val="F7F291"/>
              </a:solidFill>
            </a:ln>
          </xdr:spPr>
          <xdr:style>
            <a:lnRef idx="3">
              <a:schemeClr val="accent5"/>
            </a:lnRef>
            <a:fillRef idx="0">
              <a:schemeClr val="accent5"/>
            </a:fillRef>
            <a:effectRef idx="2">
              <a:schemeClr val="accent5"/>
            </a:effectRef>
            <a:fontRef idx="minor">
              <a:schemeClr val="tx1"/>
            </a:fontRef>
          </xdr:style>
        </xdr:cxnSp>
        <xdr:cxnSp macro="">
          <xdr:nvCxnSpPr>
            <xdr:cNvPr id="12" name="Straight Connector 11">
              <a:extLst>
                <a:ext uri="{FF2B5EF4-FFF2-40B4-BE49-F238E27FC236}">
                  <a16:creationId xmlns:a16="http://schemas.microsoft.com/office/drawing/2014/main" id="{BFA85C5D-BE9C-2D8E-70BC-D50CAFBED70A}"/>
                </a:ext>
              </a:extLst>
            </xdr:cNvPr>
            <xdr:cNvCxnSpPr/>
          </xdr:nvCxnSpPr>
          <xdr:spPr>
            <a:xfrm>
              <a:off x="10790007" y="2875732"/>
              <a:ext cx="5539340" cy="0"/>
            </a:xfrm>
            <a:prstGeom prst="line">
              <a:avLst/>
            </a:prstGeom>
            <a:ln>
              <a:solidFill>
                <a:schemeClr val="accent6">
                  <a:lumMod val="40000"/>
                  <a:lumOff val="60000"/>
                </a:schemeClr>
              </a:solidFill>
            </a:ln>
          </xdr:spPr>
          <xdr:style>
            <a:lnRef idx="3">
              <a:schemeClr val="accent5"/>
            </a:lnRef>
            <a:fillRef idx="0">
              <a:schemeClr val="accent5"/>
            </a:fillRef>
            <a:effectRef idx="2">
              <a:schemeClr val="accent5"/>
            </a:effectRef>
            <a:fontRef idx="minor">
              <a:schemeClr val="tx1"/>
            </a:fontRef>
          </xdr:style>
        </xdr:cxnSp>
      </xdr:grpSp>
    </xdr:grpSp>
    <xdr:clientData/>
  </xdr:twoCellAnchor>
  <xdr:twoCellAnchor>
    <xdr:from>
      <xdr:col>9</xdr:col>
      <xdr:colOff>2700499</xdr:colOff>
      <xdr:row>4</xdr:row>
      <xdr:rowOff>247402</xdr:rowOff>
    </xdr:from>
    <xdr:to>
      <xdr:col>10</xdr:col>
      <xdr:colOff>3062790</xdr:colOff>
      <xdr:row>18</xdr:row>
      <xdr:rowOff>19990</xdr:rowOff>
    </xdr:to>
    <xdr:graphicFrame macro="">
      <xdr:nvGraphicFramePr>
        <xdr:cNvPr id="7" name="Chart 6">
          <a:extLst>
            <a:ext uri="{FF2B5EF4-FFF2-40B4-BE49-F238E27FC236}">
              <a16:creationId xmlns:a16="http://schemas.microsoft.com/office/drawing/2014/main" id="{BF16A7D5-4D44-49CD-9281-1B4BEAD1B0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1154186</xdr:colOff>
      <xdr:row>29</xdr:row>
      <xdr:rowOff>78692</xdr:rowOff>
    </xdr:from>
    <xdr:to>
      <xdr:col>6</xdr:col>
      <xdr:colOff>1902092</xdr:colOff>
      <xdr:row>30</xdr:row>
      <xdr:rowOff>134027</xdr:rowOff>
    </xdr:to>
    <xdr:sp macro="" textlink="">
      <xdr:nvSpPr>
        <xdr:cNvPr id="4" name="Tekstfelt 3">
          <a:extLst>
            <a:ext uri="{FF2B5EF4-FFF2-40B4-BE49-F238E27FC236}">
              <a16:creationId xmlns:a16="http://schemas.microsoft.com/office/drawing/2014/main" id="{E7F9EE52-90E5-4543-AA99-9FF663547192}"/>
            </a:ext>
          </a:extLst>
        </xdr:cNvPr>
        <xdr:cNvSpPr txBox="1"/>
      </xdr:nvSpPr>
      <xdr:spPr>
        <a:xfrm>
          <a:off x="7132824" y="8676705"/>
          <a:ext cx="747906" cy="2339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a-DK" sz="1100">
              <a:latin typeface="Arial" panose="020B0604020202020204" pitchFamily="34" charset="0"/>
              <a:cs typeface="Arial" panose="020B0604020202020204" pitchFamily="34" charset="0"/>
            </a:rPr>
            <a:t>Eksterne</a:t>
          </a:r>
        </a:p>
      </xdr:txBody>
    </xdr:sp>
    <xdr:clientData/>
  </xdr:twoCellAnchor>
  <xdr:twoCellAnchor>
    <xdr:from>
      <xdr:col>6</xdr:col>
      <xdr:colOff>2525827</xdr:colOff>
      <xdr:row>29</xdr:row>
      <xdr:rowOff>59642</xdr:rowOff>
    </xdr:from>
    <xdr:to>
      <xdr:col>6</xdr:col>
      <xdr:colOff>3211514</xdr:colOff>
      <xdr:row>30</xdr:row>
      <xdr:rowOff>156252</xdr:rowOff>
    </xdr:to>
    <xdr:sp macro="" textlink="">
      <xdr:nvSpPr>
        <xdr:cNvPr id="15" name="Tekstfelt 14">
          <a:extLst>
            <a:ext uri="{FF2B5EF4-FFF2-40B4-BE49-F238E27FC236}">
              <a16:creationId xmlns:a16="http://schemas.microsoft.com/office/drawing/2014/main" id="{D32D9071-DBDF-4418-8B1F-02C8A4C54903}"/>
            </a:ext>
          </a:extLst>
        </xdr:cNvPr>
        <xdr:cNvSpPr txBox="1"/>
      </xdr:nvSpPr>
      <xdr:spPr>
        <a:xfrm>
          <a:off x="8504465" y="8657655"/>
          <a:ext cx="685687" cy="2752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a-DK" sz="1100">
              <a:latin typeface="Arial" panose="020B0604020202020204" pitchFamily="34" charset="0"/>
              <a:cs typeface="Arial" panose="020B0604020202020204" pitchFamily="34" charset="0"/>
            </a:rPr>
            <a:t>Interne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666750</xdr:colOff>
      <xdr:row>3</xdr:row>
      <xdr:rowOff>456409</xdr:rowOff>
    </xdr:from>
    <xdr:to>
      <xdr:col>9</xdr:col>
      <xdr:colOff>1152993</xdr:colOff>
      <xdr:row>8</xdr:row>
      <xdr:rowOff>92872</xdr:rowOff>
    </xdr:to>
    <xdr:pic>
      <xdr:nvPicPr>
        <xdr:cNvPr id="22" name="Picture 8">
          <a:extLst>
            <a:ext uri="{FF2B5EF4-FFF2-40B4-BE49-F238E27FC236}">
              <a16:creationId xmlns:a16="http://schemas.microsoft.com/office/drawing/2014/main" id="{F2B3B0FE-2CE2-4D97-9C07-18150EB29BED}"/>
            </a:ext>
          </a:extLst>
        </xdr:cNvPr>
        <xdr:cNvPicPr>
          <a:picLocks noChangeAspect="1"/>
        </xdr:cNvPicPr>
      </xdr:nvPicPr>
      <xdr:blipFill rotWithShape="1">
        <a:blip xmlns:r="http://schemas.openxmlformats.org/officeDocument/2006/relationships" r:embed="rId1"/>
        <a:srcRect r="-1035"/>
        <a:stretch/>
      </xdr:blipFill>
      <xdr:spPr>
        <a:xfrm>
          <a:off x="10334625" y="1016003"/>
          <a:ext cx="4924099" cy="3041650"/>
        </a:xfrm>
        <a:prstGeom prst="rect">
          <a:avLst/>
        </a:prstGeom>
      </xdr:spPr>
    </xdr:pic>
    <xdr:clientData/>
  </xdr:twoCellAnchor>
  <xdr:twoCellAnchor>
    <xdr:from>
      <xdr:col>7</xdr:col>
      <xdr:colOff>1192529</xdr:colOff>
      <xdr:row>5</xdr:row>
      <xdr:rowOff>254637</xdr:rowOff>
    </xdr:from>
    <xdr:to>
      <xdr:col>8</xdr:col>
      <xdr:colOff>17144</xdr:colOff>
      <xdr:row>5</xdr:row>
      <xdr:rowOff>1204915</xdr:rowOff>
    </xdr:to>
    <xdr:sp macro="" textlink="">
      <xdr:nvSpPr>
        <xdr:cNvPr id="6" name="Rectangle: Rounded Corners 5">
          <a:extLst>
            <a:ext uri="{FF2B5EF4-FFF2-40B4-BE49-F238E27FC236}">
              <a16:creationId xmlns:a16="http://schemas.microsoft.com/office/drawing/2014/main" id="{ADF5B3AB-93A7-FA49-E89F-B258D54788F4}"/>
            </a:ext>
          </a:extLst>
        </xdr:cNvPr>
        <xdr:cNvSpPr/>
      </xdr:nvSpPr>
      <xdr:spPr>
        <a:xfrm>
          <a:off x="11550967" y="1659575"/>
          <a:ext cx="717708" cy="950278"/>
        </a:xfrm>
        <a:prstGeom prst="roundRect">
          <a:avLst>
            <a:gd name="adj" fmla="val 9799"/>
          </a:avLst>
        </a:prstGeom>
        <a:noFill/>
        <a:ln>
          <a:solidFill>
            <a:srgbClr val="FF5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8</xdr:col>
      <xdr:colOff>19050</xdr:colOff>
      <xdr:row>5</xdr:row>
      <xdr:rowOff>243840</xdr:rowOff>
    </xdr:from>
    <xdr:to>
      <xdr:col>8</xdr:col>
      <xdr:colOff>1626870</xdr:colOff>
      <xdr:row>5</xdr:row>
      <xdr:rowOff>733425</xdr:rowOff>
    </xdr:to>
    <xdr:cxnSp macro="">
      <xdr:nvCxnSpPr>
        <xdr:cNvPr id="8" name="Straight Arrow Connector 7">
          <a:extLst>
            <a:ext uri="{FF2B5EF4-FFF2-40B4-BE49-F238E27FC236}">
              <a16:creationId xmlns:a16="http://schemas.microsoft.com/office/drawing/2014/main" id="{6DFDDB06-62F4-1350-D7EC-34D9CDCF65B0}"/>
            </a:ext>
          </a:extLst>
        </xdr:cNvPr>
        <xdr:cNvCxnSpPr/>
      </xdr:nvCxnSpPr>
      <xdr:spPr>
        <a:xfrm flipV="1">
          <a:off x="11896725" y="1653540"/>
          <a:ext cx="1607820" cy="489585"/>
        </a:xfrm>
        <a:prstGeom prst="straightConnector1">
          <a:avLst/>
        </a:prstGeom>
        <a:ln w="12700">
          <a:solidFill>
            <a:srgbClr val="FF5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1689098</xdr:colOff>
      <xdr:row>4</xdr:row>
      <xdr:rowOff>25400</xdr:rowOff>
    </xdr:from>
    <xdr:to>
      <xdr:col>11</xdr:col>
      <xdr:colOff>166687</xdr:colOff>
      <xdr:row>6</xdr:row>
      <xdr:rowOff>209550</xdr:rowOff>
    </xdr:to>
    <xdr:sp macro="" textlink="">
      <xdr:nvSpPr>
        <xdr:cNvPr id="10" name="TextBox 9">
          <a:extLst>
            <a:ext uri="{FF2B5EF4-FFF2-40B4-BE49-F238E27FC236}">
              <a16:creationId xmlns:a16="http://schemas.microsoft.com/office/drawing/2014/main" id="{76D865A5-8779-1037-605A-6B97847EF7EF}"/>
            </a:ext>
          </a:extLst>
        </xdr:cNvPr>
        <xdr:cNvSpPr txBox="1"/>
      </xdr:nvSpPr>
      <xdr:spPr>
        <a:xfrm>
          <a:off x="13968411" y="1319213"/>
          <a:ext cx="3001964" cy="1557337"/>
        </a:xfrm>
        <a:prstGeom prst="rect">
          <a:avLst/>
        </a:prstGeom>
        <a:solidFill>
          <a:schemeClr val="lt1"/>
        </a:solidFill>
        <a:ln w="9525" cmpd="sng">
          <a:solidFill>
            <a:srgbClr val="FF5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latin typeface="Arial" panose="020B0604020202020204" pitchFamily="34" charset="0"/>
              <a:cs typeface="Arial" panose="020B0604020202020204" pitchFamily="34" charset="0"/>
            </a:rPr>
            <a:t>Den</a:t>
          </a:r>
          <a:r>
            <a:rPr lang="da-DK" sz="1100" baseline="0">
              <a:latin typeface="Arial" panose="020B0604020202020204" pitchFamily="34" charset="0"/>
              <a:cs typeface="Arial" panose="020B0604020202020204" pitchFamily="34" charset="0"/>
            </a:rPr>
            <a:t> maksimale totale score angives manuelt og bestemmes ud fra den højeste vægning for hvert spørgsmål. </a:t>
          </a:r>
        </a:p>
        <a:p>
          <a:r>
            <a:rPr lang="da-DK" sz="1100" baseline="0">
              <a:latin typeface="Arial" panose="020B0604020202020204" pitchFamily="34" charset="0"/>
              <a:cs typeface="Arial" panose="020B0604020202020204" pitchFamily="34" charset="0"/>
            </a:rPr>
            <a:t>Fordelinge fra Ingen tegn til Meget høj risiko for legacy, angives manuelt. </a:t>
          </a:r>
        </a:p>
        <a:p>
          <a:r>
            <a:rPr lang="da-DK" sz="1100" baseline="0">
              <a:latin typeface="Arial" panose="020B0604020202020204" pitchFamily="34" charset="0"/>
              <a:cs typeface="Arial" panose="020B0604020202020204" pitchFamily="34" charset="0"/>
            </a:rPr>
            <a:t>Ønskes der en anden fordeling, eller ændres den maksimale score, grundet ny vægtning, skal det derfor opdateres i de blå felter. </a:t>
          </a:r>
        </a:p>
      </xdr:txBody>
    </xdr:sp>
    <xdr:clientData/>
  </xdr:twoCellAnchor>
  <xdr:twoCellAnchor>
    <xdr:from>
      <xdr:col>7</xdr:col>
      <xdr:colOff>1198244</xdr:colOff>
      <xdr:row>6</xdr:row>
      <xdr:rowOff>556738</xdr:rowOff>
    </xdr:from>
    <xdr:to>
      <xdr:col>8</xdr:col>
      <xdr:colOff>19049</xdr:colOff>
      <xdr:row>6</xdr:row>
      <xdr:rowOff>716123</xdr:rowOff>
    </xdr:to>
    <xdr:sp macro="" textlink="">
      <xdr:nvSpPr>
        <xdr:cNvPr id="11" name="Rectangle: Rounded Corners 10">
          <a:extLst>
            <a:ext uri="{FF2B5EF4-FFF2-40B4-BE49-F238E27FC236}">
              <a16:creationId xmlns:a16="http://schemas.microsoft.com/office/drawing/2014/main" id="{13D91BAE-4D98-4B03-9330-47FEE8CAA2C7}"/>
            </a:ext>
          </a:extLst>
        </xdr:cNvPr>
        <xdr:cNvSpPr/>
      </xdr:nvSpPr>
      <xdr:spPr>
        <a:xfrm>
          <a:off x="11556682" y="3223738"/>
          <a:ext cx="713898" cy="159385"/>
        </a:xfrm>
        <a:prstGeom prst="roundRect">
          <a:avLst>
            <a:gd name="adj" fmla="val 24222"/>
          </a:avLst>
        </a:prstGeom>
        <a:noFill/>
        <a:ln>
          <a:solidFill>
            <a:srgbClr val="FF5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8</xdr:col>
      <xdr:colOff>26034</xdr:colOff>
      <xdr:row>6</xdr:row>
      <xdr:rowOff>441530</xdr:rowOff>
    </xdr:from>
    <xdr:to>
      <xdr:col>8</xdr:col>
      <xdr:colOff>1616330</xdr:colOff>
      <xdr:row>6</xdr:row>
      <xdr:rowOff>631033</xdr:rowOff>
    </xdr:to>
    <xdr:cxnSp macro="">
      <xdr:nvCxnSpPr>
        <xdr:cNvPr id="12" name="Straight Arrow Connector 11">
          <a:extLst>
            <a:ext uri="{FF2B5EF4-FFF2-40B4-BE49-F238E27FC236}">
              <a16:creationId xmlns:a16="http://schemas.microsoft.com/office/drawing/2014/main" id="{592F32E2-BAAB-4677-9889-8593687E739C}"/>
            </a:ext>
          </a:extLst>
        </xdr:cNvPr>
        <xdr:cNvCxnSpPr>
          <a:stCxn id="11" idx="3"/>
        </xdr:cNvCxnSpPr>
      </xdr:nvCxnSpPr>
      <xdr:spPr>
        <a:xfrm flipV="1">
          <a:off x="12277565" y="3108530"/>
          <a:ext cx="1590296" cy="189503"/>
        </a:xfrm>
        <a:prstGeom prst="straightConnector1">
          <a:avLst/>
        </a:prstGeom>
        <a:ln w="12700">
          <a:solidFill>
            <a:srgbClr val="FF5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1688469</xdr:colOff>
      <xdr:row>6</xdr:row>
      <xdr:rowOff>303340</xdr:rowOff>
    </xdr:from>
    <xdr:to>
      <xdr:col>11</xdr:col>
      <xdr:colOff>164470</xdr:colOff>
      <xdr:row>6</xdr:row>
      <xdr:rowOff>950061</xdr:rowOff>
    </xdr:to>
    <xdr:sp macro="" textlink="">
      <xdr:nvSpPr>
        <xdr:cNvPr id="13" name="TextBox 12">
          <a:extLst>
            <a:ext uri="{FF2B5EF4-FFF2-40B4-BE49-F238E27FC236}">
              <a16:creationId xmlns:a16="http://schemas.microsoft.com/office/drawing/2014/main" id="{A2DEDE8D-F28B-4D16-89F9-8184E963C8CA}"/>
            </a:ext>
          </a:extLst>
        </xdr:cNvPr>
        <xdr:cNvSpPr txBox="1"/>
      </xdr:nvSpPr>
      <xdr:spPr>
        <a:xfrm>
          <a:off x="12604119" y="2979865"/>
          <a:ext cx="2933701" cy="646721"/>
        </a:xfrm>
        <a:prstGeom prst="rect">
          <a:avLst/>
        </a:prstGeom>
        <a:solidFill>
          <a:schemeClr val="lt1"/>
        </a:solidFill>
        <a:ln w="9525" cmpd="sng">
          <a:solidFill>
            <a:srgbClr val="FF5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latin typeface="Arial" panose="020B0604020202020204" pitchFamily="34" charset="0"/>
              <a:cs typeface="Arial" panose="020B0604020202020204" pitchFamily="34" charset="0"/>
            </a:rPr>
            <a:t>Procentdelen</a:t>
          </a:r>
          <a:r>
            <a:rPr lang="da-DK" sz="1100" baseline="0">
              <a:latin typeface="Arial" panose="020B0604020202020204" pitchFamily="34" charset="0"/>
              <a:cs typeface="Arial" panose="020B0604020202020204" pitchFamily="34" charset="0"/>
            </a:rPr>
            <a:t> af spørgsmål der må være 'Ved ikke' for at overholde regel 1, angives manuelt for hvert emne. </a:t>
          </a:r>
          <a:endParaRPr lang="da-DK" sz="1100"/>
        </a:p>
      </xdr:txBody>
    </xdr:sp>
    <xdr:clientData/>
  </xdr:twoCellAnchor>
  <xdr:twoCellAnchor editAs="oneCell">
    <xdr:from>
      <xdr:col>7</xdr:col>
      <xdr:colOff>17145</xdr:colOff>
      <xdr:row>13</xdr:row>
      <xdr:rowOff>175192</xdr:rowOff>
    </xdr:from>
    <xdr:to>
      <xdr:col>11</xdr:col>
      <xdr:colOff>554259</xdr:colOff>
      <xdr:row>17</xdr:row>
      <xdr:rowOff>1263898</xdr:rowOff>
    </xdr:to>
    <xdr:pic>
      <xdr:nvPicPr>
        <xdr:cNvPr id="15" name="Picture 14">
          <a:extLst>
            <a:ext uri="{FF2B5EF4-FFF2-40B4-BE49-F238E27FC236}">
              <a16:creationId xmlns:a16="http://schemas.microsoft.com/office/drawing/2014/main" id="{AD880637-C9CB-44EA-F8BD-8D12B6B7E7CF}"/>
            </a:ext>
          </a:extLst>
        </xdr:cNvPr>
        <xdr:cNvPicPr>
          <a:picLocks noChangeAspect="1"/>
        </xdr:cNvPicPr>
      </xdr:nvPicPr>
      <xdr:blipFill rotWithShape="1">
        <a:blip xmlns:r="http://schemas.openxmlformats.org/officeDocument/2006/relationships" r:embed="rId2"/>
        <a:srcRect l="965" t="2872"/>
        <a:stretch/>
      </xdr:blipFill>
      <xdr:spPr>
        <a:xfrm>
          <a:off x="9065895" y="5061517"/>
          <a:ext cx="6848379" cy="3224211"/>
        </a:xfrm>
        <a:prstGeom prst="rect">
          <a:avLst/>
        </a:prstGeom>
      </xdr:spPr>
    </xdr:pic>
    <xdr:clientData/>
  </xdr:twoCellAnchor>
  <xdr:twoCellAnchor>
    <xdr:from>
      <xdr:col>10</xdr:col>
      <xdr:colOff>354764</xdr:colOff>
      <xdr:row>14</xdr:row>
      <xdr:rowOff>354981</xdr:rowOff>
    </xdr:from>
    <xdr:to>
      <xdr:col>11</xdr:col>
      <xdr:colOff>475365</xdr:colOff>
      <xdr:row>14</xdr:row>
      <xdr:rowOff>790575</xdr:rowOff>
    </xdr:to>
    <xdr:sp macro="" textlink="">
      <xdr:nvSpPr>
        <xdr:cNvPr id="18" name="Rectangle: Rounded Corners 17">
          <a:extLst>
            <a:ext uri="{FF2B5EF4-FFF2-40B4-BE49-F238E27FC236}">
              <a16:creationId xmlns:a16="http://schemas.microsoft.com/office/drawing/2014/main" id="{C2714901-16F7-4E5C-901F-6F9E587E571E}"/>
            </a:ext>
          </a:extLst>
        </xdr:cNvPr>
        <xdr:cNvSpPr/>
      </xdr:nvSpPr>
      <xdr:spPr>
        <a:xfrm>
          <a:off x="15118514" y="5422281"/>
          <a:ext cx="730201" cy="435594"/>
        </a:xfrm>
        <a:prstGeom prst="roundRect">
          <a:avLst>
            <a:gd name="adj" fmla="val 14465"/>
          </a:avLst>
        </a:prstGeom>
        <a:noFill/>
        <a:ln>
          <a:solidFill>
            <a:srgbClr val="FF5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454448</xdr:colOff>
      <xdr:row>17</xdr:row>
      <xdr:rowOff>1251929</xdr:rowOff>
    </xdr:from>
    <xdr:to>
      <xdr:col>7</xdr:col>
      <xdr:colOff>1686441</xdr:colOff>
      <xdr:row>17</xdr:row>
      <xdr:rowOff>1496722</xdr:rowOff>
    </xdr:to>
    <xdr:sp macro="" textlink="">
      <xdr:nvSpPr>
        <xdr:cNvPr id="19" name="TextBox 18">
          <a:extLst>
            <a:ext uri="{FF2B5EF4-FFF2-40B4-BE49-F238E27FC236}">
              <a16:creationId xmlns:a16="http://schemas.microsoft.com/office/drawing/2014/main" id="{5F7ED36E-D7A1-AC7D-93D5-7063E32CB088}"/>
            </a:ext>
          </a:extLst>
        </xdr:cNvPr>
        <xdr:cNvSpPr txBox="1"/>
      </xdr:nvSpPr>
      <xdr:spPr>
        <a:xfrm>
          <a:off x="10122323" y="8336148"/>
          <a:ext cx="1922556" cy="24479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a:latin typeface="Arial" panose="020B0604020202020204" pitchFamily="34" charset="0"/>
              <a:cs typeface="Arial" panose="020B0604020202020204" pitchFamily="34" charset="0"/>
            </a:rPr>
            <a:t>Skærmbillede fra 'Listedata' </a:t>
          </a:r>
        </a:p>
      </xdr:txBody>
    </xdr:sp>
    <xdr:clientData/>
  </xdr:twoCellAnchor>
  <xdr:twoCellAnchor>
    <xdr:from>
      <xdr:col>9</xdr:col>
      <xdr:colOff>923192</xdr:colOff>
      <xdr:row>7</xdr:row>
      <xdr:rowOff>73319</xdr:rowOff>
    </xdr:from>
    <xdr:to>
      <xdr:col>11</xdr:col>
      <xdr:colOff>168524</xdr:colOff>
      <xdr:row>8</xdr:row>
      <xdr:rowOff>94831</xdr:rowOff>
    </xdr:to>
    <xdr:sp macro="" textlink="">
      <xdr:nvSpPr>
        <xdr:cNvPr id="2" name="TextBox 1">
          <a:extLst>
            <a:ext uri="{FF2B5EF4-FFF2-40B4-BE49-F238E27FC236}">
              <a16:creationId xmlns:a16="http://schemas.microsoft.com/office/drawing/2014/main" id="{2FEDDD97-9E79-4862-A43D-2684C3383D15}"/>
            </a:ext>
          </a:extLst>
        </xdr:cNvPr>
        <xdr:cNvSpPr txBox="1"/>
      </xdr:nvSpPr>
      <xdr:spPr>
        <a:xfrm>
          <a:off x="13672038" y="3832031"/>
          <a:ext cx="1875698" cy="24131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a:latin typeface="Arial" panose="020B0604020202020204" pitchFamily="34" charset="0"/>
              <a:cs typeface="Arial" panose="020B0604020202020204" pitchFamily="34" charset="0"/>
            </a:rPr>
            <a:t>Skærmbilled fra 'Beregninger' </a:t>
          </a:r>
        </a:p>
      </xdr:txBody>
    </xdr:sp>
    <xdr:clientData/>
  </xdr:twoCellAnchor>
  <xdr:twoCellAnchor editAs="oneCell">
    <xdr:from>
      <xdr:col>3</xdr:col>
      <xdr:colOff>257175</xdr:colOff>
      <xdr:row>13</xdr:row>
      <xdr:rowOff>66675</xdr:rowOff>
    </xdr:from>
    <xdr:to>
      <xdr:col>4</xdr:col>
      <xdr:colOff>314325</xdr:colOff>
      <xdr:row>17</xdr:row>
      <xdr:rowOff>514766</xdr:rowOff>
    </xdr:to>
    <xdr:pic>
      <xdr:nvPicPr>
        <xdr:cNvPr id="9" name="Picture 8">
          <a:extLst>
            <a:ext uri="{FF2B5EF4-FFF2-40B4-BE49-F238E27FC236}">
              <a16:creationId xmlns:a16="http://schemas.microsoft.com/office/drawing/2014/main" id="{6BA6ED1D-AD58-BCA5-DAB8-931607056CB1}"/>
            </a:ext>
          </a:extLst>
        </xdr:cNvPr>
        <xdr:cNvPicPr>
          <a:picLocks noChangeAspect="1"/>
        </xdr:cNvPicPr>
      </xdr:nvPicPr>
      <xdr:blipFill rotWithShape="1">
        <a:blip xmlns:r="http://schemas.openxmlformats.org/officeDocument/2006/relationships" r:embed="rId1"/>
        <a:srcRect r="16470"/>
        <a:stretch/>
      </xdr:blipFill>
      <xdr:spPr>
        <a:xfrm>
          <a:off x="5076825" y="4953000"/>
          <a:ext cx="3381375" cy="2591216"/>
        </a:xfrm>
        <a:prstGeom prst="rect">
          <a:avLst/>
        </a:prstGeom>
      </xdr:spPr>
    </xdr:pic>
    <xdr:clientData/>
  </xdr:twoCellAnchor>
  <xdr:twoCellAnchor>
    <xdr:from>
      <xdr:col>3</xdr:col>
      <xdr:colOff>1160144</xdr:colOff>
      <xdr:row>13</xdr:row>
      <xdr:rowOff>173355</xdr:rowOff>
    </xdr:from>
    <xdr:to>
      <xdr:col>3</xdr:col>
      <xdr:colOff>1847849</xdr:colOff>
      <xdr:row>14</xdr:row>
      <xdr:rowOff>148590</xdr:rowOff>
    </xdr:to>
    <xdr:sp macro="" textlink="">
      <xdr:nvSpPr>
        <xdr:cNvPr id="16" name="Rectangle: Rounded Corners 15">
          <a:extLst>
            <a:ext uri="{FF2B5EF4-FFF2-40B4-BE49-F238E27FC236}">
              <a16:creationId xmlns:a16="http://schemas.microsoft.com/office/drawing/2014/main" id="{ECA61436-AEEB-4382-9FC0-4F76CED947FD}"/>
            </a:ext>
          </a:extLst>
        </xdr:cNvPr>
        <xdr:cNvSpPr/>
      </xdr:nvSpPr>
      <xdr:spPr>
        <a:xfrm>
          <a:off x="5979794" y="5059680"/>
          <a:ext cx="687705" cy="156210"/>
        </a:xfrm>
        <a:prstGeom prst="roundRect">
          <a:avLst>
            <a:gd name="adj" fmla="val 24222"/>
          </a:avLst>
        </a:prstGeom>
        <a:noFill/>
        <a:ln>
          <a:solidFill>
            <a:srgbClr val="FF5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3</xdr:col>
      <xdr:colOff>1503997</xdr:colOff>
      <xdr:row>14</xdr:row>
      <xdr:rowOff>148590</xdr:rowOff>
    </xdr:from>
    <xdr:to>
      <xdr:col>3</xdr:col>
      <xdr:colOff>1891489</xdr:colOff>
      <xdr:row>14</xdr:row>
      <xdr:rowOff>892986</xdr:rowOff>
    </xdr:to>
    <xdr:cxnSp macro="">
      <xdr:nvCxnSpPr>
        <xdr:cNvPr id="17" name="Straight Arrow Connector 16">
          <a:extLst>
            <a:ext uri="{FF2B5EF4-FFF2-40B4-BE49-F238E27FC236}">
              <a16:creationId xmlns:a16="http://schemas.microsoft.com/office/drawing/2014/main" id="{174291AE-921B-44AC-B671-DD29E7F10113}"/>
            </a:ext>
          </a:extLst>
        </xdr:cNvPr>
        <xdr:cNvCxnSpPr>
          <a:stCxn id="16" idx="2"/>
        </xdr:cNvCxnSpPr>
      </xdr:nvCxnSpPr>
      <xdr:spPr>
        <a:xfrm>
          <a:off x="6323647" y="5215890"/>
          <a:ext cx="387492" cy="744396"/>
        </a:xfrm>
        <a:prstGeom prst="straightConnector1">
          <a:avLst/>
        </a:prstGeom>
        <a:ln w="12700">
          <a:solidFill>
            <a:srgbClr val="FF5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1198244</xdr:colOff>
      <xdr:row>17</xdr:row>
      <xdr:rowOff>145339</xdr:rowOff>
    </xdr:from>
    <xdr:to>
      <xdr:col>3</xdr:col>
      <xdr:colOff>2133600</xdr:colOff>
      <xdr:row>17</xdr:row>
      <xdr:rowOff>518085</xdr:rowOff>
    </xdr:to>
    <xdr:sp macro="" textlink="">
      <xdr:nvSpPr>
        <xdr:cNvPr id="23" name="Rectangle: Rounded Corners 22">
          <a:extLst>
            <a:ext uri="{FF2B5EF4-FFF2-40B4-BE49-F238E27FC236}">
              <a16:creationId xmlns:a16="http://schemas.microsoft.com/office/drawing/2014/main" id="{DFBBF91A-7334-4B33-891F-8DA8295BA362}"/>
            </a:ext>
          </a:extLst>
        </xdr:cNvPr>
        <xdr:cNvSpPr/>
      </xdr:nvSpPr>
      <xdr:spPr>
        <a:xfrm>
          <a:off x="6100818" y="7268078"/>
          <a:ext cx="935356" cy="372746"/>
        </a:xfrm>
        <a:prstGeom prst="roundRect">
          <a:avLst>
            <a:gd name="adj" fmla="val 14292"/>
          </a:avLst>
        </a:prstGeom>
        <a:noFill/>
        <a:ln>
          <a:solidFill>
            <a:srgbClr val="FF5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3</xdr:col>
      <xdr:colOff>1665922</xdr:colOff>
      <xdr:row>14</xdr:row>
      <xdr:rowOff>993793</xdr:rowOff>
    </xdr:from>
    <xdr:to>
      <xdr:col>3</xdr:col>
      <xdr:colOff>1886085</xdr:colOff>
      <xdr:row>17</xdr:row>
      <xdr:rowOff>145339</xdr:rowOff>
    </xdr:to>
    <xdr:cxnSp macro="">
      <xdr:nvCxnSpPr>
        <xdr:cNvPr id="24" name="Straight Arrow Connector 23">
          <a:extLst>
            <a:ext uri="{FF2B5EF4-FFF2-40B4-BE49-F238E27FC236}">
              <a16:creationId xmlns:a16="http://schemas.microsoft.com/office/drawing/2014/main" id="{29246031-C7D7-4B60-AAB2-78760E874A02}"/>
            </a:ext>
          </a:extLst>
        </xdr:cNvPr>
        <xdr:cNvCxnSpPr>
          <a:stCxn id="23" idx="0"/>
        </xdr:cNvCxnSpPr>
      </xdr:nvCxnSpPr>
      <xdr:spPr>
        <a:xfrm flipV="1">
          <a:off x="6568496" y="6155503"/>
          <a:ext cx="220163" cy="1112575"/>
        </a:xfrm>
        <a:prstGeom prst="straightConnector1">
          <a:avLst/>
        </a:prstGeom>
        <a:ln w="12700">
          <a:solidFill>
            <a:srgbClr val="FF505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1016526</xdr:colOff>
      <xdr:row>14</xdr:row>
      <xdr:rowOff>892985</xdr:rowOff>
    </xdr:from>
    <xdr:to>
      <xdr:col>3</xdr:col>
      <xdr:colOff>2913907</xdr:colOff>
      <xdr:row>14</xdr:row>
      <xdr:rowOff>1009109</xdr:rowOff>
    </xdr:to>
    <xdr:sp macro="" textlink="">
      <xdr:nvSpPr>
        <xdr:cNvPr id="30" name="Rectangle: Rounded Corners 29">
          <a:extLst>
            <a:ext uri="{FF2B5EF4-FFF2-40B4-BE49-F238E27FC236}">
              <a16:creationId xmlns:a16="http://schemas.microsoft.com/office/drawing/2014/main" id="{9B4B4F8C-07CD-4A5D-89F4-B5484A52CA7C}"/>
            </a:ext>
          </a:extLst>
        </xdr:cNvPr>
        <xdr:cNvSpPr/>
      </xdr:nvSpPr>
      <xdr:spPr>
        <a:xfrm>
          <a:off x="5836176" y="5960285"/>
          <a:ext cx="1897381" cy="116124"/>
        </a:xfrm>
        <a:prstGeom prst="roundRect">
          <a:avLst>
            <a:gd name="adj" fmla="val 24222"/>
          </a:avLst>
        </a:prstGeom>
        <a:noFill/>
        <a:ln>
          <a:solidFill>
            <a:srgbClr val="FF5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editAs="oneCell">
    <xdr:from>
      <xdr:col>0</xdr:col>
      <xdr:colOff>598486</xdr:colOff>
      <xdr:row>26</xdr:row>
      <xdr:rowOff>59531</xdr:rowOff>
    </xdr:from>
    <xdr:to>
      <xdr:col>3</xdr:col>
      <xdr:colOff>806771</xdr:colOff>
      <xdr:row>29</xdr:row>
      <xdr:rowOff>296480</xdr:rowOff>
    </xdr:to>
    <xdr:pic>
      <xdr:nvPicPr>
        <xdr:cNvPr id="21" name="Picture 8">
          <a:extLst>
            <a:ext uri="{FF2B5EF4-FFF2-40B4-BE49-F238E27FC236}">
              <a16:creationId xmlns:a16="http://schemas.microsoft.com/office/drawing/2014/main" id="{9C56BCDF-5230-40AF-8E3A-55B2FEAD9451}"/>
            </a:ext>
          </a:extLst>
        </xdr:cNvPr>
        <xdr:cNvPicPr>
          <a:picLocks noChangeAspect="1"/>
        </xdr:cNvPicPr>
      </xdr:nvPicPr>
      <xdr:blipFill rotWithShape="1">
        <a:blip xmlns:r="http://schemas.openxmlformats.org/officeDocument/2006/relationships" r:embed="rId1"/>
        <a:srcRect r="-1035"/>
        <a:stretch/>
      </xdr:blipFill>
      <xdr:spPr>
        <a:xfrm>
          <a:off x="598486" y="12203906"/>
          <a:ext cx="5113660" cy="3171443"/>
        </a:xfrm>
        <a:prstGeom prst="rect">
          <a:avLst/>
        </a:prstGeom>
      </xdr:spPr>
    </xdr:pic>
    <xdr:clientData/>
  </xdr:twoCellAnchor>
  <xdr:twoCellAnchor>
    <xdr:from>
      <xdr:col>3</xdr:col>
      <xdr:colOff>142873</xdr:colOff>
      <xdr:row>29</xdr:row>
      <xdr:rowOff>86518</xdr:rowOff>
    </xdr:from>
    <xdr:to>
      <xdr:col>3</xdr:col>
      <xdr:colOff>2166936</xdr:colOff>
      <xdr:row>30</xdr:row>
      <xdr:rowOff>35718</xdr:rowOff>
    </xdr:to>
    <xdr:sp macro="" textlink="">
      <xdr:nvSpPr>
        <xdr:cNvPr id="7" name="TextBox 6">
          <a:extLst>
            <a:ext uri="{FF2B5EF4-FFF2-40B4-BE49-F238E27FC236}">
              <a16:creationId xmlns:a16="http://schemas.microsoft.com/office/drawing/2014/main" id="{9F5AE907-DEE0-4F14-A625-E873F1DB2769}"/>
            </a:ext>
          </a:extLst>
        </xdr:cNvPr>
        <xdr:cNvSpPr txBox="1"/>
      </xdr:nvSpPr>
      <xdr:spPr>
        <a:xfrm>
          <a:off x="5048248" y="15469393"/>
          <a:ext cx="2024063" cy="27066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a:latin typeface="Arial" panose="020B0604020202020204" pitchFamily="34" charset="0"/>
              <a:cs typeface="Arial" panose="020B0604020202020204" pitchFamily="34" charset="0"/>
            </a:rPr>
            <a:t>Skærmbillede fra 'Beregninger' </a:t>
          </a:r>
        </a:p>
      </xdr:txBody>
    </xdr:sp>
    <xdr:clientData/>
  </xdr:twoCellAnchor>
</xdr:wsDr>
</file>

<file path=xl/theme/theme1.xml><?xml version="1.0" encoding="utf-8"?>
<a:theme xmlns:a="http://schemas.openxmlformats.org/drawingml/2006/main" name="Office Theme">
  <a:themeElements>
    <a:clrScheme name="Danmarks Domstole">
      <a:dk1>
        <a:sysClr val="windowText" lastClr="000000"/>
      </a:dk1>
      <a:lt1>
        <a:sysClr val="window" lastClr="FFFFFF"/>
      </a:lt1>
      <a:dk2>
        <a:srgbClr val="CCD1CC"/>
      </a:dk2>
      <a:lt2>
        <a:srgbClr val="657465"/>
      </a:lt2>
      <a:accent1>
        <a:srgbClr val="0A1E46"/>
      </a:accent1>
      <a:accent2>
        <a:srgbClr val="475674"/>
      </a:accent2>
      <a:accent3>
        <a:srgbClr val="C2C7D1"/>
      </a:accent3>
      <a:accent4>
        <a:srgbClr val="C8AA8C"/>
      </a:accent4>
      <a:accent5>
        <a:srgbClr val="E3D4C5"/>
      </a:accent5>
      <a:accent6>
        <a:srgbClr val="324632"/>
      </a:accent6>
      <a:hlink>
        <a:srgbClr val="657465"/>
      </a:hlink>
      <a:folHlink>
        <a:srgbClr val="0A1E4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ikkerdigital.dk/myndighed/tekniske-tiltag/tekniske-minimumskrav/tekniske-minimumskrav-2024" TargetMode="External"/><Relationship Id="rId2" Type="http://schemas.openxmlformats.org/officeDocument/2006/relationships/hyperlink" Target="https://www.sikkerdigital.dk/myndighed/tekniske-tiltag/tekniske-minimumskrav/tekniske-minimumskrav-2024" TargetMode="External"/><Relationship Id="rId1" Type="http://schemas.openxmlformats.org/officeDocument/2006/relationships/hyperlink" Target="https://www.sikkerdigital.dk/myndighed/tekniske-tiltag/tekniske-minimumskrav/tekniske-minimumskrav-2024" TargetMode="External"/><Relationship Id="rId6" Type="http://schemas.openxmlformats.org/officeDocument/2006/relationships/printerSettings" Target="../printerSettings/printerSettings2.bin"/><Relationship Id="rId5" Type="http://schemas.openxmlformats.org/officeDocument/2006/relationships/hyperlink" Target="https://arkitektur.digst.dk/principper-og-regler" TargetMode="External"/><Relationship Id="rId4" Type="http://schemas.openxmlformats.org/officeDocument/2006/relationships/hyperlink" Target="https://www.sikkerdigital.dk/myndighed/tekniske-tiltag/tekniske-minimumskrav/tekniske-minimumskrav-202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E23A1-D2C1-4A5A-B5A3-623F43504CA2}">
  <sheetPr>
    <pageSetUpPr fitToPage="1"/>
  </sheetPr>
  <dimension ref="A1:BA82"/>
  <sheetViews>
    <sheetView tabSelected="1" zoomScale="90" zoomScaleNormal="90" workbookViewId="0">
      <selection activeCell="F15" sqref="F15"/>
    </sheetView>
  </sheetViews>
  <sheetFormatPr defaultRowHeight="14.5" x14ac:dyDescent="0.35"/>
  <cols>
    <col min="1" max="1" width="6.81640625" customWidth="1"/>
    <col min="2" max="2" width="2.453125" customWidth="1"/>
    <col min="3" max="3" width="29.453125" customWidth="1"/>
    <col min="4" max="4" width="5.1796875" bestFit="1" customWidth="1"/>
    <col min="5" max="5" width="5.81640625" customWidth="1"/>
    <col min="6" max="6" width="35.81640625" bestFit="1" customWidth="1"/>
    <col min="7" max="7" width="66.81640625" customWidth="1"/>
    <col min="8" max="8" width="2" hidden="1" customWidth="1"/>
    <col min="9" max="9" width="38.1796875" customWidth="1"/>
    <col min="10" max="10" width="40.1796875" customWidth="1"/>
    <col min="11" max="11" width="45.81640625" customWidth="1"/>
    <col min="27" max="53" width="8.81640625" style="2"/>
  </cols>
  <sheetData>
    <row r="1" spans="1:53" ht="19.75" customHeight="1" x14ac:dyDescent="0.35">
      <c r="A1" s="77"/>
      <c r="B1" s="77"/>
      <c r="C1" s="77"/>
      <c r="D1" s="77"/>
      <c r="E1" s="77"/>
      <c r="F1" s="77"/>
      <c r="G1" s="77"/>
      <c r="H1" s="77"/>
      <c r="I1" s="77"/>
      <c r="J1" s="77"/>
      <c r="K1" s="77"/>
      <c r="L1" s="77"/>
      <c r="M1" s="2"/>
      <c r="N1" s="2"/>
      <c r="O1" s="2"/>
      <c r="P1" s="2"/>
      <c r="Q1" s="2"/>
      <c r="R1" s="2"/>
      <c r="S1" s="2"/>
      <c r="T1" s="2"/>
      <c r="U1" s="2"/>
      <c r="V1" s="2"/>
      <c r="W1" s="2"/>
      <c r="X1" s="2"/>
      <c r="Y1" s="2"/>
      <c r="Z1" s="2"/>
    </row>
    <row r="2" spans="1:53" ht="36.65" customHeight="1" x14ac:dyDescent="0.6">
      <c r="A2" s="77"/>
      <c r="B2" s="78" t="s">
        <v>197</v>
      </c>
      <c r="C2" s="77"/>
      <c r="D2" s="77"/>
      <c r="E2" s="77"/>
      <c r="F2" s="77"/>
      <c r="G2" s="182" t="str">
        <f>Spørgeramme!E2</f>
        <v>[Systemnavn]</v>
      </c>
      <c r="H2" s="77"/>
      <c r="I2" s="77"/>
      <c r="J2" s="77"/>
      <c r="K2" s="77"/>
      <c r="L2" s="77"/>
      <c r="M2" s="2"/>
      <c r="N2" s="2"/>
      <c r="O2" s="2"/>
      <c r="P2" s="2"/>
      <c r="Q2" s="2"/>
      <c r="R2" s="2"/>
      <c r="S2" s="2"/>
      <c r="T2" s="2"/>
      <c r="U2" s="2"/>
      <c r="V2" s="2"/>
      <c r="W2" s="2"/>
      <c r="X2" s="2"/>
      <c r="Y2" s="2"/>
      <c r="Z2" s="2"/>
    </row>
    <row r="3" spans="1:53" ht="12" customHeight="1" x14ac:dyDescent="0.35">
      <c r="A3" s="77"/>
      <c r="B3" s="77"/>
      <c r="C3" s="77"/>
      <c r="D3" s="77"/>
      <c r="E3" s="77"/>
      <c r="F3" s="77"/>
      <c r="G3" s="77"/>
      <c r="H3" s="77"/>
      <c r="I3" s="77"/>
      <c r="J3" s="77"/>
      <c r="K3" s="77"/>
      <c r="L3" s="77"/>
      <c r="M3" s="2"/>
      <c r="N3" s="2"/>
      <c r="O3" s="2"/>
      <c r="P3" s="2"/>
      <c r="Q3" s="2"/>
      <c r="R3" s="2"/>
      <c r="S3" s="2"/>
      <c r="T3" s="2"/>
      <c r="U3" s="2"/>
      <c r="V3" s="2"/>
      <c r="W3" s="2"/>
      <c r="X3" s="2"/>
      <c r="Y3" s="2"/>
      <c r="Z3" s="2"/>
    </row>
    <row r="4" spans="1:53" ht="26.5" customHeight="1" x14ac:dyDescent="0.35">
      <c r="A4" s="77"/>
      <c r="B4" s="88"/>
      <c r="C4" s="88" t="s">
        <v>198</v>
      </c>
      <c r="D4" s="88"/>
      <c r="E4" s="88"/>
      <c r="F4" s="88"/>
      <c r="G4" s="88"/>
      <c r="I4" s="76"/>
      <c r="J4" s="76"/>
      <c r="K4" s="76"/>
      <c r="L4" s="77"/>
      <c r="M4" s="2"/>
      <c r="N4" s="2"/>
      <c r="O4" s="2"/>
      <c r="P4" s="2"/>
      <c r="Q4" s="2"/>
      <c r="R4" s="2"/>
      <c r="S4" s="2"/>
      <c r="T4" s="2"/>
      <c r="U4" s="2"/>
      <c r="V4" s="2"/>
      <c r="W4" s="2"/>
      <c r="X4" s="2"/>
      <c r="Y4" s="2"/>
      <c r="Z4" s="2"/>
    </row>
    <row r="5" spans="1:53" ht="22.75" customHeight="1" x14ac:dyDescent="0.35">
      <c r="A5" s="77"/>
      <c r="B5" s="74"/>
      <c r="C5" s="120" t="s">
        <v>194</v>
      </c>
      <c r="D5" s="191" t="s">
        <v>185</v>
      </c>
      <c r="E5" s="191"/>
      <c r="F5" s="121" t="s">
        <v>219</v>
      </c>
      <c r="G5" s="121" t="s">
        <v>196</v>
      </c>
      <c r="H5" s="46"/>
      <c r="I5" s="188" t="s">
        <v>226</v>
      </c>
      <c r="J5" s="188"/>
      <c r="K5" s="121" t="s">
        <v>225</v>
      </c>
      <c r="L5" s="77"/>
      <c r="M5" s="2"/>
      <c r="N5" s="2"/>
      <c r="O5" s="2"/>
      <c r="P5" s="2"/>
      <c r="Q5" s="2"/>
      <c r="R5" s="2"/>
      <c r="S5" s="2"/>
      <c r="T5" s="2"/>
      <c r="U5" s="2"/>
      <c r="V5" s="2"/>
      <c r="W5" s="2"/>
      <c r="X5" s="2"/>
      <c r="Y5" s="2"/>
      <c r="Z5" s="2"/>
    </row>
    <row r="6" spans="1:53" ht="9" customHeight="1" x14ac:dyDescent="0.35">
      <c r="A6" s="77"/>
      <c r="B6" s="2"/>
      <c r="C6" s="123"/>
      <c r="D6" s="123"/>
      <c r="E6" s="123"/>
      <c r="F6" s="124"/>
      <c r="G6" s="124"/>
      <c r="H6" s="38"/>
      <c r="I6" s="124"/>
      <c r="J6" s="124"/>
      <c r="K6" s="124"/>
      <c r="L6" s="77"/>
      <c r="M6" s="2"/>
      <c r="N6" s="2"/>
      <c r="O6" s="2"/>
      <c r="P6" s="2"/>
      <c r="Q6" s="2"/>
      <c r="R6" s="2"/>
      <c r="S6" s="2"/>
      <c r="T6" s="2"/>
      <c r="U6" s="2"/>
      <c r="V6" s="2"/>
      <c r="W6" s="2"/>
      <c r="X6" s="2"/>
      <c r="Y6" s="2"/>
      <c r="Z6" s="2"/>
    </row>
    <row r="7" spans="1:53" s="28" customFormat="1" ht="34.75" customHeight="1" x14ac:dyDescent="0.35">
      <c r="A7" s="86"/>
      <c r="B7" s="72"/>
      <c r="C7" s="103" t="s">
        <v>20</v>
      </c>
      <c r="D7" s="183" t="str">
        <f>IF(E17=Listedata!J3,"",Beregninger!D26)</f>
        <v/>
      </c>
      <c r="E7" s="103"/>
      <c r="F7" s="103" t="str">
        <f>IF(E17=Listedata!J3,"",Beregninger!D28)</f>
        <v/>
      </c>
      <c r="G7" s="122" t="str">
        <f>IF(E17=Listedata!J3,"",IF(Beregninger!D27=F7,Listedata!J4,Beregninger!D27))</f>
        <v/>
      </c>
      <c r="H7" s="28" t="e">
        <f>IF(G7=Beregninger!#REF!,0,1)</f>
        <v>#REF!</v>
      </c>
      <c r="I7" s="72"/>
      <c r="J7" s="72"/>
      <c r="K7" s="72"/>
      <c r="L7" s="86"/>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row>
    <row r="8" spans="1:53" s="28" customFormat="1" ht="34.75" customHeight="1" x14ac:dyDescent="0.35">
      <c r="A8" s="86"/>
      <c r="B8" s="72"/>
      <c r="C8" s="103" t="s">
        <v>199</v>
      </c>
      <c r="D8" s="183" t="str">
        <f>IF(E17=Listedata!J3,"",Beregninger!D53)</f>
        <v/>
      </c>
      <c r="E8" s="103"/>
      <c r="F8" s="103" t="str">
        <f>IF(E17=Listedata!J3,"",Beregninger!D55)</f>
        <v/>
      </c>
      <c r="G8" s="122" t="str">
        <f>IF(E17=Listedata!J3,"",IF(Beregninger!D54=F8,Listedata!J4,Beregninger!D54))</f>
        <v/>
      </c>
      <c r="H8" s="28" t="e">
        <f>IF(G8=Beregninger!#REF!,0,1)</f>
        <v>#REF!</v>
      </c>
      <c r="I8" s="72"/>
      <c r="J8" s="72"/>
      <c r="K8" s="72"/>
      <c r="L8" s="86"/>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row>
    <row r="9" spans="1:53" s="28" customFormat="1" ht="34.75" customHeight="1" x14ac:dyDescent="0.35">
      <c r="A9" s="86"/>
      <c r="B9" s="72"/>
      <c r="C9" s="103" t="s">
        <v>41</v>
      </c>
      <c r="D9" s="183" t="str">
        <f>IF(E17=Listedata!J3,"",Beregninger!D78)</f>
        <v/>
      </c>
      <c r="E9" s="103"/>
      <c r="F9" s="103" t="str">
        <f>IF(E17=Listedata!J3,"",Beregninger!D80)</f>
        <v/>
      </c>
      <c r="G9" s="122" t="str">
        <f>IF(E17=Listedata!J3,"",IF(Beregninger!D79=F9,Listedata!J4,Beregninger!D79))</f>
        <v/>
      </c>
      <c r="H9" s="28" t="e">
        <f>IF(G9=Beregninger!#REF!,0,1)</f>
        <v>#REF!</v>
      </c>
      <c r="I9" s="72"/>
      <c r="J9" s="72"/>
      <c r="K9" s="72"/>
      <c r="L9" s="86"/>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row>
    <row r="10" spans="1:53" s="28" customFormat="1" ht="34.75" customHeight="1" x14ac:dyDescent="0.35">
      <c r="A10" s="86"/>
      <c r="B10" s="72"/>
      <c r="C10" s="103" t="s">
        <v>195</v>
      </c>
      <c r="D10" s="183" t="str">
        <f>IF(E17=Listedata!J3,"",Beregninger!D103)</f>
        <v/>
      </c>
      <c r="E10" s="103"/>
      <c r="F10" s="103" t="str">
        <f>IF(E17=Listedata!J3,"",Beregninger!D105)</f>
        <v/>
      </c>
      <c r="G10" s="122" t="str">
        <f>IF(E17=Listedata!J3,"",IF(Beregninger!D104=F10,Listedata!J4,Beregninger!D104))</f>
        <v/>
      </c>
      <c r="H10" s="28" t="e">
        <f>IF(G10=Beregninger!#REF!,0,1)</f>
        <v>#REF!</v>
      </c>
      <c r="I10" s="72"/>
      <c r="J10" s="72"/>
      <c r="K10" s="72"/>
      <c r="L10" s="86"/>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row>
    <row r="11" spans="1:53" s="28" customFormat="1" ht="34.75" customHeight="1" x14ac:dyDescent="0.35">
      <c r="A11" s="86"/>
      <c r="B11" s="72"/>
      <c r="C11" s="103" t="s">
        <v>58</v>
      </c>
      <c r="D11" s="183" t="str">
        <f>IF(E17=Listedata!J3,"",Beregninger!D129)</f>
        <v/>
      </c>
      <c r="E11" s="103"/>
      <c r="F11" s="103" t="str">
        <f>IF(E17=Listedata!J3,"",Beregninger!D131)</f>
        <v/>
      </c>
      <c r="G11" s="122" t="str">
        <f>IF(E17=Listedata!J3,"",IF(Beregninger!D130=F11,Listedata!J4,Beregninger!D130))</f>
        <v/>
      </c>
      <c r="H11" s="28" t="e">
        <f>IF(G11=Beregninger!#REF!,0,1)</f>
        <v>#REF!</v>
      </c>
      <c r="I11" s="72"/>
      <c r="J11" s="72"/>
      <c r="K11" s="72"/>
      <c r="L11" s="86"/>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row>
    <row r="12" spans="1:53" s="28" customFormat="1" ht="34.75" customHeight="1" x14ac:dyDescent="0.35">
      <c r="A12" s="86"/>
      <c r="B12" s="72"/>
      <c r="C12" s="103" t="s">
        <v>65</v>
      </c>
      <c r="D12" s="183" t="str">
        <f>IF(E17=Listedata!J3,"",Beregninger!D154)</f>
        <v/>
      </c>
      <c r="E12" s="103"/>
      <c r="F12" s="103" t="str">
        <f>IF(E17=Listedata!J3,"",Beregninger!D156)</f>
        <v/>
      </c>
      <c r="G12" s="122" t="str">
        <f>IF(E17=Listedata!J3,"",IF(Beregninger!D155=F12,Listedata!J4,Beregninger!D155))</f>
        <v/>
      </c>
      <c r="H12" s="28" t="e">
        <f>IF(G12=Beregninger!#REF!,0,1)</f>
        <v>#REF!</v>
      </c>
      <c r="I12" s="72"/>
      <c r="J12" s="72"/>
      <c r="K12" s="72"/>
      <c r="L12" s="86"/>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row>
    <row r="13" spans="1:53" s="28" customFormat="1" ht="34.75" customHeight="1" x14ac:dyDescent="0.35">
      <c r="A13" s="86"/>
      <c r="B13" s="72"/>
      <c r="C13" s="103" t="s">
        <v>69</v>
      </c>
      <c r="D13" s="183" t="str">
        <f>IF(E17=Listedata!J3,"",Beregninger!D179)</f>
        <v/>
      </c>
      <c r="E13" s="103"/>
      <c r="F13" s="103" t="str">
        <f>IF(E17=Listedata!J3,"",Beregninger!D181)</f>
        <v/>
      </c>
      <c r="G13" s="122" t="str">
        <f>IF(E17=Listedata!J3,"",IF(Beregninger!D180=F13,Listedata!J4,Beregninger!D180))</f>
        <v/>
      </c>
      <c r="H13" s="28" t="e">
        <f>IF(G13=Beregninger!#REF!,0,1)</f>
        <v>#REF!</v>
      </c>
      <c r="I13" s="72"/>
      <c r="J13" s="72"/>
      <c r="K13" s="72"/>
      <c r="L13" s="86"/>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row>
    <row r="14" spans="1:53" ht="15.5" x14ac:dyDescent="0.35">
      <c r="A14" s="77"/>
      <c r="B14" s="2"/>
      <c r="C14" s="38"/>
      <c r="D14" s="38"/>
      <c r="E14" s="38"/>
      <c r="F14" s="38"/>
      <c r="G14" s="38"/>
      <c r="I14" s="2"/>
      <c r="J14" s="2"/>
      <c r="K14" s="2"/>
      <c r="L14" s="77"/>
      <c r="M14" s="2"/>
      <c r="N14" s="2"/>
      <c r="O14" s="2"/>
      <c r="P14" s="2"/>
      <c r="Q14" s="2"/>
      <c r="R14" s="2"/>
      <c r="S14" s="2"/>
      <c r="T14" s="2"/>
      <c r="U14" s="2"/>
      <c r="V14" s="2"/>
      <c r="W14" s="2"/>
      <c r="X14" s="2"/>
      <c r="Y14" s="2"/>
      <c r="Z14" s="2"/>
    </row>
    <row r="15" spans="1:53" ht="15.5" x14ac:dyDescent="0.35">
      <c r="A15" s="77"/>
      <c r="B15" s="2"/>
      <c r="C15" s="38"/>
      <c r="D15" s="38"/>
      <c r="E15" s="38"/>
      <c r="F15" s="38"/>
      <c r="G15" s="38"/>
      <c r="I15" s="2"/>
      <c r="J15" s="2"/>
      <c r="K15" s="2"/>
      <c r="L15" s="77"/>
      <c r="M15" s="2"/>
      <c r="N15" s="2"/>
      <c r="O15" s="2"/>
      <c r="P15" s="2"/>
      <c r="Q15" s="2"/>
      <c r="R15" s="2"/>
      <c r="S15" s="2"/>
      <c r="T15" s="2"/>
      <c r="U15" s="2"/>
      <c r="V15" s="2"/>
      <c r="W15" s="2"/>
      <c r="X15" s="2"/>
      <c r="Y15" s="2"/>
      <c r="Z15" s="2"/>
    </row>
    <row r="16" spans="1:53" s="28" customFormat="1" ht="29.5" customHeight="1" x14ac:dyDescent="0.35">
      <c r="A16" s="77"/>
      <c r="B16" s="72"/>
      <c r="C16" s="104" t="s">
        <v>212</v>
      </c>
      <c r="D16" s="105"/>
      <c r="E16" s="106" t="str">
        <f>IF(E17=Listedata!J3,"",AVERAGE(D7:D13))</f>
        <v/>
      </c>
      <c r="F16" s="107" t="str">
        <f>IF(E17=Listedata!J3,"",VLOOKUP((ROUNDUP(E16,0)),Beregningsvejledning!B9:C13,2,FALSE))</f>
        <v/>
      </c>
      <c r="G16" s="38"/>
      <c r="I16" s="2"/>
      <c r="J16" s="2"/>
      <c r="K16" s="2"/>
      <c r="L16" s="77"/>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row>
    <row r="17" spans="1:53" s="28" customFormat="1" ht="25.4" customHeight="1" x14ac:dyDescent="0.35">
      <c r="A17" s="77"/>
      <c r="B17" s="72"/>
      <c r="C17" s="187" t="s">
        <v>221</v>
      </c>
      <c r="D17" s="187"/>
      <c r="E17" s="108" t="s">
        <v>81</v>
      </c>
      <c r="G17" s="38"/>
      <c r="I17" s="2"/>
      <c r="J17" s="2"/>
      <c r="L17" s="77"/>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row>
    <row r="18" spans="1:53" ht="15.5" x14ac:dyDescent="0.35">
      <c r="A18" s="77"/>
      <c r="B18" s="2"/>
      <c r="C18" s="38"/>
      <c r="D18" s="38"/>
      <c r="E18" s="38"/>
      <c r="F18" s="73"/>
      <c r="G18" s="38"/>
      <c r="I18" s="2"/>
      <c r="J18" s="2"/>
      <c r="K18" s="2"/>
      <c r="L18" s="77"/>
      <c r="M18" s="2"/>
      <c r="N18" s="2"/>
      <c r="O18" s="2"/>
      <c r="P18" s="2"/>
      <c r="Q18" s="2"/>
      <c r="R18" s="2"/>
      <c r="S18" s="2"/>
      <c r="T18" s="2"/>
      <c r="U18" s="2"/>
      <c r="V18" s="2"/>
      <c r="W18" s="2"/>
      <c r="X18" s="2"/>
      <c r="Y18" s="2"/>
      <c r="Z18" s="2"/>
    </row>
    <row r="19" spans="1:53" ht="20.5" customHeight="1" x14ac:dyDescent="0.35">
      <c r="A19" s="77"/>
      <c r="B19" s="77"/>
      <c r="C19" s="77"/>
      <c r="D19" s="77"/>
      <c r="E19" s="77"/>
      <c r="F19" s="77"/>
      <c r="G19" s="77"/>
      <c r="H19" s="77"/>
      <c r="I19" s="77"/>
      <c r="J19" s="77"/>
      <c r="K19" s="77"/>
      <c r="L19" s="77"/>
      <c r="M19" s="2"/>
      <c r="N19" s="2"/>
      <c r="O19" s="2"/>
      <c r="P19" s="2"/>
      <c r="Q19" s="2"/>
      <c r="R19" s="2"/>
      <c r="S19" s="2"/>
      <c r="T19" s="2"/>
      <c r="U19" s="2"/>
      <c r="V19" s="2"/>
      <c r="W19" s="2"/>
      <c r="X19" s="2"/>
      <c r="Y19" s="2"/>
      <c r="Z19" s="2"/>
    </row>
    <row r="20" spans="1:53" ht="28.4" customHeight="1" x14ac:dyDescent="0.35">
      <c r="A20" s="77"/>
      <c r="B20" s="77"/>
      <c r="C20" s="87" t="s">
        <v>0</v>
      </c>
      <c r="D20" s="77"/>
      <c r="E20" s="77"/>
      <c r="F20" s="86"/>
      <c r="G20" s="77"/>
      <c r="H20" s="77"/>
      <c r="I20" s="77"/>
      <c r="J20" s="77"/>
      <c r="K20" s="77"/>
      <c r="L20" s="77"/>
      <c r="M20" s="2"/>
      <c r="N20" s="2"/>
      <c r="O20" s="2"/>
      <c r="P20" s="2"/>
      <c r="Q20" s="2"/>
      <c r="R20" s="2"/>
      <c r="S20" s="2"/>
      <c r="T20" s="2"/>
      <c r="U20" s="2"/>
      <c r="V20" s="2"/>
      <c r="W20" s="2"/>
      <c r="X20" s="2"/>
      <c r="Y20" s="2"/>
      <c r="Z20" s="2"/>
    </row>
    <row r="21" spans="1:53" ht="13.75" customHeight="1" x14ac:dyDescent="0.35">
      <c r="A21" s="77"/>
      <c r="B21" s="57"/>
      <c r="C21" s="91"/>
      <c r="D21" s="57"/>
      <c r="E21" s="57"/>
      <c r="F21" s="92"/>
      <c r="G21" s="57"/>
      <c r="H21" s="57"/>
      <c r="I21" s="57"/>
      <c r="J21" s="57"/>
      <c r="K21" s="77"/>
      <c r="L21" s="77"/>
      <c r="M21" s="2"/>
      <c r="N21" s="2"/>
      <c r="O21" s="2"/>
      <c r="P21" s="2"/>
      <c r="Q21" s="2"/>
      <c r="R21" s="2"/>
      <c r="S21" s="2"/>
      <c r="T21" s="2"/>
      <c r="U21" s="2"/>
      <c r="V21" s="2"/>
      <c r="W21" s="2"/>
      <c r="X21" s="2"/>
      <c r="Y21" s="2"/>
      <c r="Z21" s="2"/>
    </row>
    <row r="22" spans="1:53" ht="15.5" x14ac:dyDescent="0.35">
      <c r="A22" s="77"/>
      <c r="B22" s="57"/>
      <c r="C22" s="75" t="str">
        <f>IF(Spørgeramme!E6="Nej"," ",IF(Spørgeramme!E6="Ja, inden for 3 år","Systemet er planlangt til udfasningen inden for de næste 3 år.",IF(Spørgeramme!E6="Ja, inden for 1 år","Systemet er planlagt til udfasning inden for det næste år.",IF(Spørgeramme!E6=""," "))))</f>
        <v xml:space="preserve"> </v>
      </c>
      <c r="D22" s="57"/>
      <c r="E22" s="57"/>
      <c r="F22" s="57"/>
      <c r="G22" s="57"/>
      <c r="H22" s="89"/>
      <c r="I22" s="90" t="s">
        <v>208</v>
      </c>
      <c r="J22" s="57"/>
      <c r="K22" s="77"/>
      <c r="L22" s="77"/>
      <c r="M22" s="2"/>
      <c r="N22" s="2"/>
      <c r="O22" s="2"/>
      <c r="P22" s="2"/>
      <c r="Q22" s="2"/>
      <c r="R22" s="2"/>
      <c r="S22" s="2"/>
      <c r="T22" s="2"/>
      <c r="U22" s="2"/>
      <c r="V22" s="2"/>
      <c r="W22" s="2"/>
      <c r="X22" s="2"/>
      <c r="Y22" s="2"/>
      <c r="Z22" s="2"/>
    </row>
    <row r="23" spans="1:53" ht="21" customHeight="1" x14ac:dyDescent="0.35">
      <c r="A23" s="77"/>
      <c r="B23" s="57"/>
      <c r="C23" s="190" t="str">
        <f>CONCATENATE("Systemet blevet idriftsat ",Spørgeramme!E18)</f>
        <v>Systemet blevet idriftsat Skriv her</v>
      </c>
      <c r="D23" s="190"/>
      <c r="E23" s="190"/>
      <c r="F23" s="190"/>
      <c r="G23" s="57"/>
      <c r="H23" s="89"/>
      <c r="I23" s="79" t="s">
        <v>203</v>
      </c>
      <c r="J23" s="94" t="str">
        <f>Spørgeramme!E15</f>
        <v>Skriv her</v>
      </c>
      <c r="K23" s="77"/>
      <c r="L23" s="77"/>
      <c r="M23" s="2"/>
      <c r="N23" s="2"/>
      <c r="O23" s="2"/>
      <c r="P23" s="2"/>
      <c r="Q23" s="2"/>
      <c r="R23" s="2"/>
      <c r="S23" s="2"/>
      <c r="T23" s="2"/>
      <c r="U23" s="2"/>
      <c r="V23" s="2"/>
      <c r="W23" s="2"/>
      <c r="X23" s="2"/>
      <c r="Y23" s="2"/>
      <c r="Z23" s="2"/>
    </row>
    <row r="24" spans="1:53" x14ac:dyDescent="0.35">
      <c r="A24" s="77"/>
      <c r="B24" s="57"/>
      <c r="D24" s="57"/>
      <c r="E24" s="57"/>
      <c r="F24" s="57"/>
      <c r="G24" s="57"/>
      <c r="H24" s="89"/>
      <c r="I24" s="79" t="s">
        <v>204</v>
      </c>
      <c r="J24" s="94" t="str">
        <f>Spørgeramme!E16</f>
        <v>Skriv her</v>
      </c>
      <c r="K24" s="77"/>
      <c r="L24" s="77"/>
      <c r="M24" s="2"/>
      <c r="N24" s="2"/>
      <c r="O24" s="2"/>
      <c r="P24" s="2"/>
      <c r="Q24" s="2"/>
      <c r="R24" s="2"/>
      <c r="S24" s="2"/>
      <c r="T24" s="2"/>
      <c r="U24" s="2"/>
      <c r="V24" s="2"/>
      <c r="W24" s="2"/>
      <c r="X24" s="2"/>
      <c r="Y24" s="2"/>
      <c r="Z24" s="2"/>
    </row>
    <row r="25" spans="1:53" ht="33" customHeight="1" x14ac:dyDescent="0.35">
      <c r="A25" s="77"/>
      <c r="B25" s="57"/>
      <c r="C25" s="189" t="str">
        <f>CONCATENATE("Systemet har tilbagevendende tidspunkter af peakloads i tidsrummet ",Spørgeramme!E9)</f>
        <v>Systemet har tilbagevendende tidspunkter af peakloads i tidsrummet Skriv her</v>
      </c>
      <c r="D25" s="189"/>
      <c r="E25" s="189"/>
      <c r="F25" s="189"/>
      <c r="G25" s="57"/>
      <c r="H25" s="89"/>
      <c r="I25" s="79"/>
      <c r="J25" s="79"/>
      <c r="K25" s="77"/>
      <c r="L25" s="77"/>
      <c r="M25" s="2"/>
      <c r="N25" s="2"/>
      <c r="O25" s="2"/>
      <c r="P25" s="2"/>
      <c r="Q25" s="2"/>
      <c r="R25" s="2"/>
      <c r="S25" s="2"/>
      <c r="T25" s="2"/>
      <c r="U25" s="2"/>
      <c r="V25" s="2"/>
      <c r="W25" s="2"/>
      <c r="X25" s="2"/>
      <c r="Y25" s="2"/>
      <c r="Z25" s="2"/>
    </row>
    <row r="26" spans="1:53" ht="15.5" x14ac:dyDescent="0.35">
      <c r="A26" s="77"/>
      <c r="B26" s="57"/>
      <c r="C26" s="57"/>
      <c r="D26" s="57"/>
      <c r="E26" s="57"/>
      <c r="F26" s="57"/>
      <c r="G26" s="89"/>
      <c r="H26" s="89"/>
      <c r="I26" s="75" t="str">
        <f>IF(Spørgeramme!E13="Nej, det er vendor-locked in ","Systemet vurderes at være vendor-locked in.",IF(Spørgeramme!E13="Ja"," ",IF(Spørgeramme!E13=""," ")))</f>
        <v xml:space="preserve"> </v>
      </c>
      <c r="J26" s="79"/>
      <c r="K26" s="77"/>
      <c r="L26" s="77"/>
      <c r="M26" s="2"/>
      <c r="N26" s="2"/>
      <c r="O26" s="2"/>
      <c r="P26" s="2"/>
      <c r="Q26" s="2"/>
      <c r="R26" s="2"/>
      <c r="S26" s="2"/>
      <c r="T26" s="2"/>
      <c r="U26" s="2"/>
      <c r="V26" s="2"/>
      <c r="W26" s="2"/>
      <c r="X26" s="2"/>
      <c r="Y26" s="2"/>
      <c r="Z26" s="2"/>
    </row>
    <row r="27" spans="1:53" ht="15.5" x14ac:dyDescent="0.35">
      <c r="A27" s="77"/>
      <c r="B27" s="57"/>
      <c r="C27" s="75" t="s">
        <v>200</v>
      </c>
      <c r="D27" s="57"/>
      <c r="E27" s="57"/>
      <c r="F27" s="57"/>
      <c r="G27" s="57"/>
      <c r="H27" s="89"/>
      <c r="I27" s="95" t="str">
        <f>Spørgeramme!F13</f>
        <v>Benyt gerne dette felt til at uddybe besvarelsen</v>
      </c>
      <c r="J27" s="79"/>
      <c r="K27" s="77"/>
      <c r="L27" s="77"/>
      <c r="M27" s="2"/>
      <c r="N27" s="2"/>
      <c r="O27" s="2"/>
      <c r="P27" s="2"/>
      <c r="Q27" s="2"/>
      <c r="R27" s="2"/>
      <c r="S27" s="2"/>
      <c r="T27" s="2"/>
      <c r="U27" s="2"/>
      <c r="V27" s="2"/>
      <c r="W27" s="2"/>
      <c r="X27" s="2"/>
      <c r="Y27" s="2"/>
      <c r="Z27" s="2"/>
    </row>
    <row r="28" spans="1:53" x14ac:dyDescent="0.35">
      <c r="A28" s="77"/>
      <c r="B28" s="57"/>
      <c r="C28" s="79" t="str">
        <f>CONCATENATE("Systemets drift er ",Spørgeramme!E10)</f>
        <v xml:space="preserve">Systemets drift er </v>
      </c>
      <c r="D28" s="57"/>
      <c r="E28" s="57"/>
      <c r="F28" s="57"/>
      <c r="G28" s="57"/>
      <c r="H28" s="89"/>
      <c r="I28" s="79"/>
      <c r="J28" s="79"/>
      <c r="K28" s="77"/>
      <c r="L28" s="77"/>
      <c r="M28" s="2"/>
      <c r="N28" s="2"/>
      <c r="O28" s="2"/>
      <c r="P28" s="2"/>
      <c r="Q28" s="2"/>
      <c r="R28" s="2"/>
      <c r="S28" s="2"/>
      <c r="T28" s="2"/>
      <c r="U28" s="2"/>
      <c r="V28" s="2"/>
      <c r="W28" s="2"/>
      <c r="X28" s="2"/>
      <c r="Y28" s="2"/>
      <c r="Z28" s="2"/>
    </row>
    <row r="29" spans="1:53" x14ac:dyDescent="0.35">
      <c r="A29" s="77"/>
      <c r="B29" s="57"/>
      <c r="C29" s="79" t="str">
        <f>CONCATENATE("Systemets vedligehold er ",Spørgeramme!E11)</f>
        <v xml:space="preserve">Systemets vedligehold er </v>
      </c>
      <c r="D29" s="57"/>
      <c r="E29" s="57"/>
      <c r="F29" s="57"/>
      <c r="G29" s="57"/>
      <c r="H29" s="89"/>
      <c r="I29" s="79"/>
      <c r="J29" s="79"/>
      <c r="K29" s="77"/>
      <c r="L29" s="77"/>
      <c r="M29" s="2"/>
      <c r="N29" s="2"/>
      <c r="O29" s="2"/>
      <c r="P29" s="2"/>
      <c r="Q29" s="2"/>
      <c r="R29" s="2"/>
      <c r="S29" s="2"/>
      <c r="T29" s="2"/>
      <c r="U29" s="2"/>
      <c r="V29" s="2"/>
      <c r="W29" s="2"/>
      <c r="X29" s="2"/>
      <c r="Y29" s="2"/>
      <c r="Z29" s="2"/>
    </row>
    <row r="30" spans="1:53" x14ac:dyDescent="0.35">
      <c r="A30" s="77"/>
      <c r="B30" s="57"/>
      <c r="C30" s="79" t="str">
        <f>CONCATENATE("Systemets udvikling er ",Spørgeramme!E12)</f>
        <v xml:space="preserve">Systemets udvikling er </v>
      </c>
      <c r="D30" s="57"/>
      <c r="E30" s="57"/>
      <c r="F30" s="57"/>
      <c r="G30" s="57"/>
      <c r="H30" s="89"/>
      <c r="I30" s="79"/>
      <c r="J30" s="79"/>
      <c r="K30" s="77"/>
      <c r="L30" s="77"/>
      <c r="M30" s="2"/>
      <c r="N30" s="2"/>
      <c r="O30" s="2"/>
      <c r="P30" s="2"/>
      <c r="Q30" s="2"/>
      <c r="R30" s="2"/>
      <c r="S30" s="2"/>
      <c r="T30" s="2"/>
      <c r="U30" s="2"/>
      <c r="V30" s="2"/>
      <c r="W30" s="2"/>
      <c r="X30" s="2"/>
      <c r="Y30" s="2"/>
      <c r="Z30" s="2"/>
    </row>
    <row r="31" spans="1:53" x14ac:dyDescent="0.35">
      <c r="A31" s="77"/>
      <c r="B31" s="57"/>
      <c r="C31" s="57"/>
      <c r="D31" s="57"/>
      <c r="E31" s="57"/>
      <c r="F31" s="57"/>
      <c r="G31" s="57"/>
      <c r="H31" s="89"/>
      <c r="I31" s="79"/>
      <c r="J31" s="79"/>
      <c r="K31" s="77"/>
      <c r="L31" s="77"/>
      <c r="M31" s="2"/>
      <c r="N31" s="2"/>
      <c r="O31" s="2"/>
      <c r="P31" s="2"/>
      <c r="Q31" s="2"/>
      <c r="R31" s="2"/>
      <c r="S31" s="2"/>
      <c r="T31" s="2"/>
      <c r="U31" s="2"/>
      <c r="V31" s="2"/>
      <c r="W31" s="2"/>
      <c r="X31" s="2"/>
      <c r="Y31" s="2"/>
      <c r="Z31" s="2"/>
    </row>
    <row r="32" spans="1:53" x14ac:dyDescent="0.35">
      <c r="A32" s="77"/>
      <c r="B32" s="57"/>
      <c r="C32" s="57"/>
      <c r="D32" s="57"/>
      <c r="E32" s="57"/>
      <c r="F32" s="57"/>
      <c r="G32" s="57"/>
      <c r="H32" s="89"/>
      <c r="I32" s="96"/>
      <c r="J32" s="79"/>
      <c r="K32" s="77"/>
      <c r="L32" s="77"/>
      <c r="M32" s="2"/>
      <c r="N32" s="2"/>
      <c r="O32" s="2"/>
      <c r="P32" s="2"/>
      <c r="Q32" s="2"/>
      <c r="R32" s="2"/>
      <c r="S32" s="2"/>
      <c r="T32" s="2"/>
      <c r="U32" s="2"/>
      <c r="V32" s="2"/>
      <c r="W32" s="2"/>
      <c r="X32" s="2"/>
      <c r="Y32" s="2"/>
      <c r="Z32" s="2"/>
    </row>
    <row r="33" spans="1:26" ht="39" customHeight="1" x14ac:dyDescent="0.35">
      <c r="A33" s="77"/>
      <c r="B33" s="77"/>
      <c r="C33" s="77"/>
      <c r="D33" s="77"/>
      <c r="E33" s="77"/>
      <c r="F33" s="77"/>
      <c r="G33" s="77"/>
      <c r="H33" s="77"/>
      <c r="I33" s="77"/>
      <c r="J33" s="77"/>
      <c r="K33" s="77"/>
      <c r="L33" s="77"/>
      <c r="M33" s="2"/>
      <c r="N33" s="2"/>
      <c r="O33" s="2"/>
      <c r="P33" s="2"/>
      <c r="Q33" s="2"/>
      <c r="R33" s="2"/>
      <c r="S33" s="2"/>
      <c r="T33" s="2"/>
      <c r="U33" s="2"/>
      <c r="V33" s="2"/>
      <c r="W33" s="2"/>
      <c r="X33" s="2"/>
      <c r="Y33" s="2"/>
      <c r="Z33" s="2"/>
    </row>
    <row r="34" spans="1:26" x14ac:dyDescent="0.35">
      <c r="A34" s="2"/>
      <c r="B34" s="2"/>
      <c r="C34" s="2"/>
      <c r="D34" s="2"/>
      <c r="E34" s="2"/>
      <c r="F34" s="2"/>
      <c r="G34" s="2"/>
      <c r="J34" s="2"/>
      <c r="K34" s="2"/>
      <c r="L34" s="2"/>
      <c r="M34" s="2"/>
      <c r="N34" s="2"/>
      <c r="O34" s="2"/>
      <c r="P34" s="2"/>
      <c r="Q34" s="2"/>
      <c r="R34" s="2"/>
      <c r="S34" s="2"/>
      <c r="T34" s="2"/>
      <c r="U34" s="2"/>
      <c r="V34" s="2"/>
      <c r="W34" s="2"/>
      <c r="X34" s="2"/>
      <c r="Y34" s="2"/>
      <c r="Z34" s="2"/>
    </row>
    <row r="35" spans="1:26" ht="15.5" x14ac:dyDescent="0.35">
      <c r="A35" s="2"/>
      <c r="B35" s="2"/>
      <c r="C35" s="2"/>
      <c r="D35" s="2"/>
      <c r="E35" s="2"/>
      <c r="F35" s="2"/>
      <c r="G35" s="36"/>
      <c r="H35" s="2"/>
      <c r="I35" s="2"/>
      <c r="J35" s="2"/>
      <c r="K35" s="2"/>
      <c r="L35" s="2"/>
      <c r="M35" s="2"/>
      <c r="N35" s="2"/>
      <c r="O35" s="2"/>
      <c r="P35" s="2"/>
      <c r="Q35" s="2"/>
      <c r="R35" s="2"/>
      <c r="S35" s="2"/>
      <c r="T35" s="2"/>
      <c r="U35" s="2"/>
      <c r="V35" s="2"/>
      <c r="W35" s="2"/>
      <c r="X35" s="2"/>
      <c r="Y35" s="2"/>
      <c r="Z35" s="2"/>
    </row>
    <row r="36" spans="1:26" ht="15.5" x14ac:dyDescent="0.35">
      <c r="A36" s="2"/>
      <c r="B36" s="2"/>
      <c r="C36" s="2"/>
      <c r="D36" s="2"/>
      <c r="E36" s="2"/>
      <c r="F36" s="2"/>
      <c r="G36" s="36"/>
      <c r="H36" s="2"/>
      <c r="I36" s="2"/>
      <c r="J36" s="2"/>
      <c r="K36" s="2"/>
      <c r="L36" s="2"/>
      <c r="M36" s="2"/>
      <c r="N36" s="2"/>
      <c r="O36" s="2"/>
      <c r="P36" s="2"/>
      <c r="Q36" s="2"/>
      <c r="R36" s="2"/>
      <c r="S36" s="2"/>
      <c r="T36" s="2"/>
      <c r="U36" s="2"/>
      <c r="V36" s="2"/>
      <c r="W36" s="2"/>
      <c r="X36" s="2"/>
      <c r="Y36" s="2"/>
      <c r="Z36" s="2"/>
    </row>
    <row r="37" spans="1:26" ht="15.5" x14ac:dyDescent="0.35">
      <c r="A37" s="2"/>
      <c r="B37" s="2"/>
      <c r="C37" s="2"/>
      <c r="D37" s="2"/>
      <c r="E37" s="2"/>
      <c r="F37" s="2"/>
      <c r="G37" s="36"/>
      <c r="H37" s="2"/>
      <c r="I37" s="2"/>
      <c r="J37" s="2"/>
      <c r="K37" s="2"/>
      <c r="L37" s="2"/>
      <c r="M37" s="2"/>
      <c r="N37" s="2"/>
      <c r="O37" s="2"/>
      <c r="P37" s="2"/>
      <c r="Q37" s="2"/>
      <c r="R37" s="2"/>
      <c r="S37" s="2"/>
      <c r="T37" s="2"/>
      <c r="U37" s="2"/>
      <c r="V37" s="2"/>
      <c r="W37" s="2"/>
      <c r="X37" s="2"/>
      <c r="Y37" s="2"/>
      <c r="Z37" s="2"/>
    </row>
    <row r="38" spans="1:26" ht="15.5" x14ac:dyDescent="0.35">
      <c r="A38" s="2"/>
      <c r="B38" s="2"/>
      <c r="C38" s="2"/>
      <c r="D38" s="2"/>
      <c r="E38" s="2"/>
      <c r="F38" s="2"/>
      <c r="G38" s="36"/>
      <c r="H38" s="2"/>
      <c r="I38" s="2"/>
      <c r="J38" s="2"/>
      <c r="K38" s="2"/>
      <c r="L38" s="2"/>
      <c r="M38" s="2"/>
      <c r="N38" s="2"/>
      <c r="O38" s="2"/>
      <c r="P38" s="2"/>
      <c r="Q38" s="2"/>
      <c r="R38" s="2"/>
      <c r="S38" s="2"/>
      <c r="T38" s="2"/>
      <c r="U38" s="2"/>
      <c r="V38" s="2"/>
      <c r="W38" s="2"/>
      <c r="X38" s="2"/>
      <c r="Y38" s="2"/>
      <c r="Z38" s="2"/>
    </row>
    <row r="39" spans="1:26" ht="15.5" x14ac:dyDescent="0.35">
      <c r="A39" s="2"/>
      <c r="B39" s="2"/>
      <c r="C39" s="2"/>
      <c r="D39" s="2"/>
      <c r="E39" s="2"/>
      <c r="F39" s="2"/>
      <c r="G39" s="36"/>
      <c r="H39" s="2"/>
      <c r="I39" s="2"/>
      <c r="J39" s="2"/>
      <c r="K39" s="2"/>
      <c r="L39" s="2"/>
      <c r="M39" s="2"/>
      <c r="N39" s="2"/>
      <c r="O39" s="2"/>
      <c r="P39" s="2"/>
      <c r="Q39" s="2"/>
      <c r="R39" s="2"/>
      <c r="S39" s="2"/>
      <c r="T39" s="2"/>
      <c r="U39" s="2"/>
      <c r="V39" s="2"/>
      <c r="W39" s="2"/>
      <c r="X39" s="2"/>
      <c r="Y39" s="2"/>
      <c r="Z39" s="2"/>
    </row>
    <row r="40" spans="1:26" ht="15.5" x14ac:dyDescent="0.35">
      <c r="A40" s="2"/>
      <c r="B40" s="2"/>
      <c r="C40" s="2"/>
      <c r="D40" s="2"/>
      <c r="E40" s="2"/>
      <c r="F40" s="2"/>
      <c r="G40" s="36"/>
      <c r="H40" s="2"/>
      <c r="I40" s="2"/>
      <c r="J40" s="2"/>
      <c r="K40" s="2"/>
      <c r="L40" s="2"/>
      <c r="M40" s="2"/>
      <c r="N40" s="2"/>
      <c r="O40" s="2"/>
      <c r="P40" s="2"/>
      <c r="Q40" s="2"/>
      <c r="R40" s="2"/>
      <c r="S40" s="2"/>
      <c r="T40" s="2"/>
      <c r="U40" s="2"/>
      <c r="V40" s="2"/>
      <c r="W40" s="2"/>
      <c r="X40" s="2"/>
      <c r="Y40" s="2"/>
      <c r="Z40" s="2"/>
    </row>
    <row r="41" spans="1:26" ht="15.5" x14ac:dyDescent="0.35">
      <c r="A41" s="2"/>
      <c r="B41" s="2"/>
      <c r="C41" s="2"/>
      <c r="D41" s="2"/>
      <c r="E41" s="2"/>
      <c r="F41" s="2"/>
      <c r="G41" s="36"/>
      <c r="H41" s="2"/>
      <c r="I41" s="2"/>
      <c r="J41" s="2"/>
      <c r="K41" s="2"/>
      <c r="L41" s="2"/>
      <c r="M41" s="2"/>
      <c r="N41" s="2"/>
      <c r="O41" s="2"/>
      <c r="P41" s="2"/>
      <c r="Q41" s="2"/>
      <c r="R41" s="2"/>
      <c r="S41" s="2"/>
      <c r="T41" s="2"/>
      <c r="U41" s="2"/>
      <c r="V41" s="2"/>
      <c r="W41" s="2"/>
      <c r="X41" s="2"/>
      <c r="Y41" s="2"/>
      <c r="Z41" s="2"/>
    </row>
    <row r="42" spans="1:26" ht="15.5" x14ac:dyDescent="0.35">
      <c r="A42" s="2"/>
      <c r="B42" s="2"/>
      <c r="C42" s="2"/>
      <c r="D42" s="2"/>
      <c r="E42" s="2"/>
      <c r="F42" s="2"/>
      <c r="G42" s="36"/>
      <c r="H42" s="2"/>
      <c r="I42" s="2"/>
      <c r="J42" s="2"/>
      <c r="K42" s="2"/>
      <c r="L42" s="2"/>
      <c r="M42" s="2"/>
      <c r="N42" s="2"/>
      <c r="O42" s="2"/>
      <c r="P42" s="2"/>
      <c r="Q42" s="2"/>
      <c r="R42" s="2"/>
      <c r="S42" s="2"/>
      <c r="T42" s="2"/>
      <c r="U42" s="2"/>
      <c r="V42" s="2"/>
      <c r="W42" s="2"/>
      <c r="X42" s="2"/>
      <c r="Y42" s="2"/>
      <c r="Z42" s="2"/>
    </row>
    <row r="43" spans="1:26" ht="15.5" x14ac:dyDescent="0.35">
      <c r="A43" s="2"/>
      <c r="B43" s="2"/>
      <c r="C43" s="2"/>
      <c r="D43" s="2"/>
      <c r="E43" s="2"/>
      <c r="F43" s="2"/>
      <c r="G43" s="36"/>
      <c r="H43" s="2"/>
      <c r="I43" s="2"/>
      <c r="J43" s="2"/>
      <c r="L43" s="2"/>
      <c r="M43" s="2"/>
      <c r="N43" s="2"/>
      <c r="O43" s="2"/>
      <c r="P43" s="2"/>
      <c r="Q43" s="2"/>
      <c r="R43" s="2"/>
      <c r="S43" s="2"/>
      <c r="T43" s="2"/>
      <c r="U43" s="2"/>
      <c r="V43" s="2"/>
      <c r="W43" s="2"/>
      <c r="X43" s="2"/>
      <c r="Y43" s="2"/>
      <c r="Z43" s="2"/>
    </row>
    <row r="44" spans="1:26" s="2" customFormat="1" ht="15.5" x14ac:dyDescent="0.35">
      <c r="G44" s="36"/>
    </row>
    <row r="45" spans="1:26" s="2" customFormat="1" ht="15.5" x14ac:dyDescent="0.35">
      <c r="G45" s="36"/>
    </row>
    <row r="46" spans="1:26" s="2" customFormat="1" ht="15.5" x14ac:dyDescent="0.35">
      <c r="G46" s="39"/>
    </row>
    <row r="47" spans="1:26" s="2" customFormat="1" ht="15.5" x14ac:dyDescent="0.35">
      <c r="G47" s="39"/>
    </row>
    <row r="48" spans="1:26" s="2" customFormat="1" x14ac:dyDescent="0.35"/>
    <row r="49" s="2" customFormat="1" x14ac:dyDescent="0.35"/>
    <row r="50" s="2" customFormat="1" x14ac:dyDescent="0.35"/>
    <row r="51" s="2" customFormat="1" x14ac:dyDescent="0.35"/>
    <row r="52" s="2" customFormat="1" x14ac:dyDescent="0.35"/>
    <row r="53" s="2" customFormat="1" x14ac:dyDescent="0.35"/>
    <row r="54" s="2" customFormat="1" x14ac:dyDescent="0.35"/>
    <row r="55" s="2" customFormat="1" x14ac:dyDescent="0.35"/>
    <row r="56" s="2" customFormat="1" x14ac:dyDescent="0.35"/>
    <row r="57" s="2" customFormat="1" x14ac:dyDescent="0.35"/>
    <row r="58" s="2" customFormat="1" x14ac:dyDescent="0.35"/>
    <row r="59" s="2" customFormat="1" x14ac:dyDescent="0.35"/>
    <row r="60" s="2" customFormat="1" x14ac:dyDescent="0.35"/>
    <row r="61" s="2" customFormat="1" x14ac:dyDescent="0.35"/>
    <row r="62" s="2" customFormat="1" x14ac:dyDescent="0.35"/>
    <row r="63" s="2" customFormat="1" x14ac:dyDescent="0.35"/>
    <row r="64" s="2" customFormat="1" x14ac:dyDescent="0.35"/>
    <row r="65" s="2" customFormat="1" x14ac:dyDescent="0.35"/>
    <row r="66" s="2" customFormat="1" x14ac:dyDescent="0.35"/>
    <row r="67" s="2" customFormat="1" x14ac:dyDescent="0.35"/>
    <row r="68" s="2" customFormat="1" x14ac:dyDescent="0.35"/>
    <row r="69" s="2" customFormat="1" x14ac:dyDescent="0.35"/>
    <row r="70" s="2" customFormat="1" x14ac:dyDescent="0.35"/>
    <row r="71" s="2" customFormat="1" x14ac:dyDescent="0.35"/>
    <row r="72" s="2" customFormat="1" x14ac:dyDescent="0.35"/>
    <row r="73" s="2" customFormat="1" x14ac:dyDescent="0.35"/>
    <row r="74" s="2" customFormat="1" x14ac:dyDescent="0.35"/>
    <row r="75" s="2" customFormat="1" x14ac:dyDescent="0.35"/>
    <row r="76" s="2" customFormat="1" x14ac:dyDescent="0.35"/>
    <row r="77" s="2" customFormat="1" x14ac:dyDescent="0.35"/>
    <row r="78" s="2" customFormat="1" x14ac:dyDescent="0.35"/>
    <row r="79" s="2" customFormat="1" x14ac:dyDescent="0.35"/>
    <row r="80" s="2" customFormat="1" x14ac:dyDescent="0.35"/>
    <row r="81" s="2" customFormat="1" x14ac:dyDescent="0.35"/>
    <row r="82" s="2" customFormat="1" x14ac:dyDescent="0.35"/>
  </sheetData>
  <mergeCells count="5">
    <mergeCell ref="C17:D17"/>
    <mergeCell ref="I5:J5"/>
    <mergeCell ref="C25:F25"/>
    <mergeCell ref="C23:F23"/>
    <mergeCell ref="D5:E5"/>
  </mergeCells>
  <conditionalFormatting sqref="C22">
    <cfRule type="cellIs" dxfId="47" priority="5" operator="equal">
      <formula>"Systemet er planlagt til udfasning inden for det næste år."</formula>
    </cfRule>
  </conditionalFormatting>
  <conditionalFormatting sqref="F16 F18">
    <cfRule type="cellIs" dxfId="46" priority="8" operator="equal">
      <formula>"Lav risiko for legacy"</formula>
    </cfRule>
    <cfRule type="cellIs" dxfId="45" priority="9" operator="equal">
      <formula>"Meget høj risiko for legacy"</formula>
    </cfRule>
    <cfRule type="cellIs" dxfId="44" priority="10" operator="equal">
      <formula>"Mellem risiko for legacy"</formula>
    </cfRule>
    <cfRule type="cellIs" dxfId="43" priority="11" operator="equal">
      <formula>"Høj risiko for legacy"</formula>
    </cfRule>
  </conditionalFormatting>
  <conditionalFormatting sqref="I27">
    <cfRule type="cellIs" dxfId="42" priority="3" operator="equal">
      <formula>0</formula>
    </cfRule>
    <cfRule type="cellIs" dxfId="41" priority="1" operator="equal">
      <formula>"Benyt gerne dette felt til at uddybe besvarelsen"</formula>
    </cfRule>
  </conditionalFormatting>
  <conditionalFormatting sqref="J23:J24">
    <cfRule type="cellIs" dxfId="40" priority="2" operator="equal">
      <formula>"Skriv her"</formula>
    </cfRule>
  </conditionalFormatting>
  <dataValidations count="1">
    <dataValidation allowBlank="1" showInputMessage="1" showErrorMessage="1" prompt="Fx. hverdage 16-17. " sqref="G36:G45" xr:uid="{C23475AD-3506-46CD-805D-1819B4C47D56}"/>
  </dataValidations>
  <pageMargins left="0.70866141732283472" right="0.70866141732283472" top="0.74803149606299213" bottom="0.74803149606299213" header="0.31496062992125984" footer="0.31496062992125984"/>
  <pageSetup paperSize="9" scale="3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E77638A-8E6B-4FDA-A78A-0FB1AC59B59D}">
          <x14:formula1>
            <xm:f>Listedata!$J$2:$J$3</xm:f>
          </x14:formula1>
          <xm:sqref>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535E1-3008-46C9-B8A6-0242FE8472D0}">
  <dimension ref="A1:W220"/>
  <sheetViews>
    <sheetView zoomScale="93" zoomScaleNormal="93" workbookViewId="0">
      <selection activeCell="D13" sqref="D13"/>
    </sheetView>
  </sheetViews>
  <sheetFormatPr defaultColWidth="8.81640625" defaultRowHeight="14.5" x14ac:dyDescent="0.35"/>
  <cols>
    <col min="1" max="1" width="6.81640625" customWidth="1"/>
    <col min="2" max="2" width="5.453125" customWidth="1"/>
    <col min="3" max="3" width="8.1796875" customWidth="1"/>
    <col min="4" max="4" width="114.1796875" customWidth="1"/>
    <col min="5" max="5" width="67.1796875" bestFit="1" customWidth="1"/>
    <col min="6" max="6" width="55.1796875" customWidth="1"/>
    <col min="7" max="7" width="6.81640625" customWidth="1"/>
    <col min="8" max="8" width="12.54296875" style="2" customWidth="1"/>
    <col min="9" max="9" width="8.81640625" style="2" customWidth="1"/>
    <col min="10" max="23" width="8.81640625" style="2"/>
  </cols>
  <sheetData>
    <row r="1" spans="1:9" ht="16.5" customHeight="1" x14ac:dyDescent="0.35">
      <c r="A1" s="4"/>
      <c r="B1" s="4"/>
      <c r="C1" s="4"/>
      <c r="D1" s="4"/>
      <c r="E1" s="4"/>
      <c r="F1" s="4"/>
      <c r="G1" s="4"/>
    </row>
    <row r="2" spans="1:9" ht="30.65" customHeight="1" x14ac:dyDescent="0.6">
      <c r="A2" s="4"/>
      <c r="B2" s="49" t="s">
        <v>302</v>
      </c>
      <c r="C2" s="4"/>
      <c r="D2" s="4"/>
      <c r="E2" s="56" t="s">
        <v>291</v>
      </c>
      <c r="F2" s="4"/>
      <c r="G2" s="4"/>
    </row>
    <row r="3" spans="1:9" ht="21.65" customHeight="1" x14ac:dyDescent="0.35">
      <c r="A3" s="4"/>
      <c r="B3" s="4"/>
      <c r="C3" s="4"/>
      <c r="D3" s="4"/>
      <c r="E3" s="4"/>
      <c r="F3" s="4"/>
      <c r="G3" s="4"/>
    </row>
    <row r="4" spans="1:9" ht="15.5" x14ac:dyDescent="0.35">
      <c r="A4" s="4"/>
      <c r="B4" s="33" t="s">
        <v>1</v>
      </c>
      <c r="C4" s="33" t="s">
        <v>2</v>
      </c>
      <c r="D4" s="33" t="s">
        <v>3</v>
      </c>
      <c r="E4" s="33" t="s">
        <v>4</v>
      </c>
      <c r="F4" s="33" t="s">
        <v>5</v>
      </c>
      <c r="G4" s="3"/>
      <c r="H4" s="80"/>
      <c r="I4" s="81"/>
    </row>
    <row r="5" spans="1:9" ht="20.149999999999999" customHeight="1" x14ac:dyDescent="0.35">
      <c r="A5" s="4"/>
      <c r="B5" s="34"/>
      <c r="C5" s="35" t="s">
        <v>6</v>
      </c>
      <c r="D5" s="34"/>
      <c r="E5" s="34"/>
      <c r="F5" s="34"/>
      <c r="G5" s="3"/>
      <c r="H5" s="81"/>
      <c r="I5" s="81"/>
    </row>
    <row r="6" spans="1:9" ht="18" customHeight="1" x14ac:dyDescent="0.35">
      <c r="A6" s="4"/>
      <c r="B6" s="36">
        <v>1</v>
      </c>
      <c r="C6" s="37"/>
      <c r="D6" s="36" t="s">
        <v>7</v>
      </c>
      <c r="E6" s="36"/>
      <c r="F6" s="36" t="s">
        <v>207</v>
      </c>
      <c r="G6" s="3"/>
      <c r="I6" s="81"/>
    </row>
    <row r="7" spans="1:9" ht="18" customHeight="1" x14ac:dyDescent="0.35">
      <c r="A7" s="4"/>
      <c r="B7" s="36">
        <v>2</v>
      </c>
      <c r="C7" s="37"/>
      <c r="D7" s="36" t="s">
        <v>8</v>
      </c>
      <c r="E7" s="36" t="s">
        <v>10</v>
      </c>
      <c r="F7" s="36" t="s">
        <v>207</v>
      </c>
      <c r="G7" s="3"/>
      <c r="H7" s="81"/>
      <c r="I7" s="81"/>
    </row>
    <row r="8" spans="1:9" ht="18" customHeight="1" x14ac:dyDescent="0.35">
      <c r="A8" s="4"/>
      <c r="B8" s="36">
        <v>3</v>
      </c>
      <c r="C8" s="37"/>
      <c r="D8" s="36" t="s">
        <v>9</v>
      </c>
      <c r="E8" s="36" t="s">
        <v>10</v>
      </c>
      <c r="F8" s="36" t="s">
        <v>207</v>
      </c>
      <c r="G8" s="3"/>
      <c r="H8" s="81"/>
      <c r="I8" s="81"/>
    </row>
    <row r="9" spans="1:9" ht="18" customHeight="1" x14ac:dyDescent="0.35">
      <c r="A9" s="4"/>
      <c r="B9" s="36">
        <v>4</v>
      </c>
      <c r="C9" s="37"/>
      <c r="D9" s="36" t="s">
        <v>294</v>
      </c>
      <c r="E9" s="36" t="s">
        <v>10</v>
      </c>
      <c r="F9" s="36" t="s">
        <v>207</v>
      </c>
      <c r="G9" s="3"/>
      <c r="H9" s="81"/>
      <c r="I9" s="81"/>
    </row>
    <row r="10" spans="1:9" ht="18" customHeight="1" x14ac:dyDescent="0.35">
      <c r="A10" s="4"/>
      <c r="B10" s="36">
        <v>5</v>
      </c>
      <c r="C10" s="38"/>
      <c r="D10" s="39" t="s">
        <v>11</v>
      </c>
      <c r="E10" s="39"/>
      <c r="F10" s="36" t="s">
        <v>207</v>
      </c>
      <c r="G10" s="3"/>
      <c r="H10" s="81"/>
      <c r="I10" s="81"/>
    </row>
    <row r="11" spans="1:9" ht="18" customHeight="1" x14ac:dyDescent="0.35">
      <c r="A11" s="4"/>
      <c r="B11" s="36">
        <v>6</v>
      </c>
      <c r="C11" s="38"/>
      <c r="D11" s="39" t="s">
        <v>12</v>
      </c>
      <c r="E11" s="39"/>
      <c r="F11" s="36" t="s">
        <v>207</v>
      </c>
      <c r="G11" s="3"/>
      <c r="H11" s="81"/>
      <c r="I11" s="81"/>
    </row>
    <row r="12" spans="1:9" ht="18" customHeight="1" x14ac:dyDescent="0.35">
      <c r="A12" s="4"/>
      <c r="B12" s="36">
        <v>7</v>
      </c>
      <c r="C12" s="38"/>
      <c r="D12" s="39" t="s">
        <v>13</v>
      </c>
      <c r="E12" s="39"/>
      <c r="F12" s="36" t="s">
        <v>207</v>
      </c>
      <c r="G12" s="3"/>
      <c r="H12" s="81"/>
      <c r="I12" s="81"/>
    </row>
    <row r="13" spans="1:9" ht="18" customHeight="1" x14ac:dyDescent="0.35">
      <c r="A13" s="4"/>
      <c r="B13" s="36">
        <v>8</v>
      </c>
      <c r="C13" s="38"/>
      <c r="D13" s="36" t="s">
        <v>14</v>
      </c>
      <c r="E13" s="39"/>
      <c r="F13" s="36" t="s">
        <v>207</v>
      </c>
      <c r="G13" s="3"/>
      <c r="H13" s="81"/>
      <c r="I13" s="81"/>
    </row>
    <row r="14" spans="1:9" ht="18" customHeight="1" x14ac:dyDescent="0.35">
      <c r="A14" s="4"/>
      <c r="B14" s="36">
        <v>9</v>
      </c>
      <c r="C14" s="38"/>
      <c r="D14" s="39" t="s">
        <v>15</v>
      </c>
      <c r="E14" s="39"/>
      <c r="F14" s="36" t="s">
        <v>207</v>
      </c>
      <c r="G14" s="3"/>
      <c r="H14" s="81"/>
      <c r="I14" s="81"/>
    </row>
    <row r="15" spans="1:9" ht="18" customHeight="1" x14ac:dyDescent="0.35">
      <c r="A15" s="4"/>
      <c r="B15" s="36">
        <v>10</v>
      </c>
      <c r="C15" s="38"/>
      <c r="D15" s="39" t="s">
        <v>210</v>
      </c>
      <c r="E15" s="36" t="s">
        <v>10</v>
      </c>
      <c r="F15" s="36" t="s">
        <v>207</v>
      </c>
      <c r="G15" s="3"/>
      <c r="H15" s="81"/>
      <c r="I15" s="81"/>
    </row>
    <row r="16" spans="1:9" ht="18" customHeight="1" x14ac:dyDescent="0.35">
      <c r="A16" s="4"/>
      <c r="B16" s="36">
        <v>11</v>
      </c>
      <c r="C16" s="38"/>
      <c r="D16" s="39" t="s">
        <v>209</v>
      </c>
      <c r="E16" s="36" t="s">
        <v>10</v>
      </c>
      <c r="F16" s="36" t="s">
        <v>207</v>
      </c>
      <c r="G16" s="3"/>
      <c r="H16" s="81"/>
      <c r="I16" s="81"/>
    </row>
    <row r="17" spans="1:9" ht="18" customHeight="1" x14ac:dyDescent="0.35">
      <c r="A17" s="4"/>
      <c r="B17" s="36">
        <v>12</v>
      </c>
      <c r="C17" s="38"/>
      <c r="D17" s="36" t="s">
        <v>211</v>
      </c>
      <c r="E17" s="39"/>
      <c r="F17" s="36" t="s">
        <v>207</v>
      </c>
      <c r="G17" s="3"/>
      <c r="H17" s="81"/>
      <c r="I17" s="81"/>
    </row>
    <row r="18" spans="1:9" ht="18" customHeight="1" x14ac:dyDescent="0.35">
      <c r="A18" s="4"/>
      <c r="B18" s="36">
        <v>13</v>
      </c>
      <c r="C18" s="38"/>
      <c r="D18" s="39" t="s">
        <v>16</v>
      </c>
      <c r="E18" s="36" t="s">
        <v>10</v>
      </c>
      <c r="F18" s="36" t="s">
        <v>207</v>
      </c>
      <c r="G18" s="3"/>
      <c r="H18" s="81"/>
      <c r="I18" s="81"/>
    </row>
    <row r="19" spans="1:9" ht="18" customHeight="1" x14ac:dyDescent="0.35">
      <c r="A19" s="4"/>
      <c r="B19" s="39"/>
      <c r="C19" s="40"/>
      <c r="D19" s="41"/>
      <c r="E19" s="39"/>
      <c r="F19" s="36"/>
      <c r="G19" s="3"/>
      <c r="H19" s="81"/>
      <c r="I19" s="81"/>
    </row>
    <row r="20" spans="1:9" ht="20.149999999999999" customHeight="1" x14ac:dyDescent="0.35">
      <c r="A20" s="4"/>
      <c r="B20" s="34"/>
      <c r="C20" s="35" t="s">
        <v>17</v>
      </c>
      <c r="D20" s="34"/>
      <c r="E20" s="34"/>
      <c r="F20" s="34"/>
      <c r="G20" s="3"/>
      <c r="H20" s="81"/>
      <c r="I20" s="81"/>
    </row>
    <row r="21" spans="1:9" ht="23.15" customHeight="1" x14ac:dyDescent="0.35">
      <c r="A21" s="4"/>
      <c r="B21" s="42"/>
      <c r="C21" s="43"/>
      <c r="D21" s="195" t="s">
        <v>202</v>
      </c>
      <c r="E21" s="195"/>
      <c r="F21" s="195"/>
      <c r="G21" s="3"/>
      <c r="H21" s="81"/>
      <c r="I21" s="81"/>
    </row>
    <row r="22" spans="1:9" ht="34.4" customHeight="1" x14ac:dyDescent="0.35">
      <c r="A22" s="4"/>
      <c r="B22" s="40">
        <v>14</v>
      </c>
      <c r="C22" s="44"/>
      <c r="D22" s="55" t="s">
        <v>18</v>
      </c>
      <c r="E22" s="39"/>
      <c r="F22" s="39" t="s">
        <v>207</v>
      </c>
      <c r="G22" s="3"/>
      <c r="H22" s="81"/>
      <c r="I22" s="81"/>
    </row>
    <row r="23" spans="1:9" ht="19.75" customHeight="1" x14ac:dyDescent="0.35">
      <c r="A23" s="4"/>
      <c r="B23" s="39">
        <v>15</v>
      </c>
      <c r="C23" s="40"/>
      <c r="D23" s="55" t="s">
        <v>19</v>
      </c>
      <c r="E23" s="39"/>
      <c r="F23" s="39" t="s">
        <v>207</v>
      </c>
      <c r="G23" s="3"/>
      <c r="H23" s="81"/>
      <c r="I23" s="81"/>
    </row>
    <row r="24" spans="1:9" ht="23.15" customHeight="1" x14ac:dyDescent="0.35">
      <c r="A24" s="4"/>
      <c r="B24" s="39"/>
      <c r="C24" s="40"/>
      <c r="D24" s="196" t="s">
        <v>20</v>
      </c>
      <c r="E24" s="196"/>
      <c r="F24" s="196"/>
      <c r="G24" s="3"/>
      <c r="H24" s="81"/>
      <c r="I24" s="81"/>
    </row>
    <row r="25" spans="1:9" ht="18" customHeight="1" x14ac:dyDescent="0.35">
      <c r="A25" s="4"/>
      <c r="B25" s="39">
        <v>16</v>
      </c>
      <c r="C25" s="40"/>
      <c r="D25" s="41" t="s">
        <v>21</v>
      </c>
      <c r="E25" s="39"/>
      <c r="F25" s="36" t="s">
        <v>207</v>
      </c>
      <c r="G25" s="3"/>
      <c r="H25" s="81"/>
      <c r="I25" s="81"/>
    </row>
    <row r="26" spans="1:9" ht="18" customHeight="1" x14ac:dyDescent="0.35">
      <c r="A26" s="4"/>
      <c r="B26" s="39">
        <v>17</v>
      </c>
      <c r="C26" s="40"/>
      <c r="D26" s="39" t="s">
        <v>22</v>
      </c>
      <c r="E26" s="39"/>
      <c r="F26" s="36" t="s">
        <v>207</v>
      </c>
      <c r="G26" s="3"/>
      <c r="H26" s="81"/>
      <c r="I26" s="81"/>
    </row>
    <row r="27" spans="1:9" ht="18" customHeight="1" x14ac:dyDescent="0.35">
      <c r="A27" s="4"/>
      <c r="B27" s="39">
        <v>18</v>
      </c>
      <c r="C27" s="40"/>
      <c r="D27" s="39" t="s">
        <v>23</v>
      </c>
      <c r="E27" s="39"/>
      <c r="F27" s="36" t="s">
        <v>207</v>
      </c>
      <c r="G27" s="3"/>
      <c r="H27" s="81"/>
      <c r="I27" s="81"/>
    </row>
    <row r="28" spans="1:9" ht="18" customHeight="1" x14ac:dyDescent="0.35">
      <c r="A28" s="4"/>
      <c r="B28" s="39">
        <v>19</v>
      </c>
      <c r="C28" s="40"/>
      <c r="D28" s="36" t="s">
        <v>24</v>
      </c>
      <c r="E28" s="39"/>
      <c r="F28" s="36" t="s">
        <v>207</v>
      </c>
      <c r="G28" s="3"/>
      <c r="H28" s="81"/>
      <c r="I28" s="81"/>
    </row>
    <row r="29" spans="1:9" ht="18" customHeight="1" x14ac:dyDescent="0.35">
      <c r="A29" s="4"/>
      <c r="B29" s="39">
        <v>20</v>
      </c>
      <c r="C29" s="40"/>
      <c r="D29" s="36" t="s">
        <v>25</v>
      </c>
      <c r="E29" s="39"/>
      <c r="F29" s="36" t="s">
        <v>207</v>
      </c>
      <c r="G29" s="3"/>
      <c r="H29" s="81"/>
      <c r="I29" s="81"/>
    </row>
    <row r="30" spans="1:9" ht="18" customHeight="1" x14ac:dyDescent="0.35">
      <c r="A30" s="4"/>
      <c r="B30" s="39">
        <v>21</v>
      </c>
      <c r="C30" s="40"/>
      <c r="D30" s="36" t="s">
        <v>26</v>
      </c>
      <c r="E30" s="39"/>
      <c r="F30" s="36" t="s">
        <v>207</v>
      </c>
      <c r="G30" s="3"/>
      <c r="H30" s="81"/>
      <c r="I30" s="81"/>
    </row>
    <row r="31" spans="1:9" ht="18" customHeight="1" x14ac:dyDescent="0.35">
      <c r="A31" s="4"/>
      <c r="B31" s="39">
        <v>22</v>
      </c>
      <c r="C31" s="40"/>
      <c r="D31" s="39" t="s">
        <v>27</v>
      </c>
      <c r="E31" s="39"/>
      <c r="F31" s="36" t="s">
        <v>207</v>
      </c>
      <c r="G31" s="3"/>
      <c r="H31" s="81"/>
      <c r="I31" s="81"/>
    </row>
    <row r="32" spans="1:9" ht="18" customHeight="1" x14ac:dyDescent="0.35">
      <c r="A32" s="4"/>
      <c r="B32" s="39">
        <v>23</v>
      </c>
      <c r="C32" s="40"/>
      <c r="D32" s="36" t="s">
        <v>273</v>
      </c>
      <c r="E32" s="39"/>
      <c r="F32" s="36" t="s">
        <v>207</v>
      </c>
      <c r="G32" s="3"/>
      <c r="H32" s="81"/>
      <c r="I32" s="81"/>
    </row>
    <row r="33" spans="1:9" ht="18" customHeight="1" x14ac:dyDescent="0.35">
      <c r="A33" s="4"/>
      <c r="B33" s="39"/>
      <c r="C33" s="40"/>
      <c r="D33" s="39"/>
      <c r="E33" s="39"/>
      <c r="F33" s="36"/>
      <c r="G33" s="3"/>
      <c r="I33" s="81"/>
    </row>
    <row r="34" spans="1:9" ht="20.9" customHeight="1" x14ac:dyDescent="0.35">
      <c r="A34" s="4"/>
      <c r="B34" s="34"/>
      <c r="C34" s="35" t="s">
        <v>28</v>
      </c>
      <c r="D34" s="34"/>
      <c r="E34" s="34"/>
      <c r="F34" s="34"/>
      <c r="G34" s="3"/>
      <c r="H34" s="81"/>
      <c r="I34" s="81"/>
    </row>
    <row r="35" spans="1:9" ht="18" customHeight="1" x14ac:dyDescent="0.35">
      <c r="A35" s="4"/>
      <c r="B35" s="39">
        <v>24</v>
      </c>
      <c r="C35" s="83"/>
      <c r="D35" s="39" t="s">
        <v>29</v>
      </c>
      <c r="E35" s="39"/>
      <c r="F35" s="36" t="s">
        <v>207</v>
      </c>
      <c r="G35" s="3"/>
      <c r="H35" s="81"/>
      <c r="I35" s="81"/>
    </row>
    <row r="36" spans="1:9" ht="18" customHeight="1" x14ac:dyDescent="0.35">
      <c r="A36" s="4"/>
      <c r="B36" s="39">
        <v>25</v>
      </c>
      <c r="C36" s="84" t="s">
        <v>30</v>
      </c>
      <c r="D36" s="39" t="s">
        <v>31</v>
      </c>
      <c r="E36" s="39"/>
      <c r="F36" s="36" t="s">
        <v>207</v>
      </c>
      <c r="G36" s="3"/>
      <c r="H36" s="81"/>
      <c r="I36" s="81"/>
    </row>
    <row r="37" spans="1:9" ht="18" customHeight="1" x14ac:dyDescent="0.35">
      <c r="A37" s="4"/>
      <c r="B37" s="39">
        <v>26</v>
      </c>
      <c r="C37" s="83"/>
      <c r="D37" s="39" t="s">
        <v>32</v>
      </c>
      <c r="E37" s="39"/>
      <c r="F37" s="36" t="s">
        <v>207</v>
      </c>
      <c r="G37" s="3"/>
      <c r="H37" s="81"/>
    </row>
    <row r="38" spans="1:9" ht="18" customHeight="1" x14ac:dyDescent="0.35">
      <c r="A38" s="4"/>
      <c r="B38" s="39">
        <v>27</v>
      </c>
      <c r="C38" s="53"/>
      <c r="D38" s="39" t="s">
        <v>33</v>
      </c>
      <c r="E38" s="39"/>
      <c r="F38" s="36" t="s">
        <v>207</v>
      </c>
      <c r="G38" s="3"/>
      <c r="H38" s="81"/>
      <c r="I38" s="81"/>
    </row>
    <row r="39" spans="1:9" ht="23.15" customHeight="1" x14ac:dyDescent="0.35">
      <c r="A39" s="4"/>
      <c r="B39" s="39"/>
      <c r="C39" s="53"/>
      <c r="D39" s="195" t="s">
        <v>34</v>
      </c>
      <c r="E39" s="195"/>
      <c r="F39" s="195"/>
      <c r="G39" s="3"/>
      <c r="H39" s="81"/>
      <c r="I39" s="81"/>
    </row>
    <row r="40" spans="1:9" ht="18" customHeight="1" x14ac:dyDescent="0.35">
      <c r="A40" s="4"/>
      <c r="B40" s="39">
        <v>28</v>
      </c>
      <c r="C40" s="40"/>
      <c r="D40" s="45" t="s">
        <v>35</v>
      </c>
      <c r="E40" s="39"/>
      <c r="F40" s="36" t="s">
        <v>207</v>
      </c>
      <c r="G40" s="3"/>
      <c r="H40" s="81"/>
      <c r="I40" s="81"/>
    </row>
    <row r="41" spans="1:9" ht="18" customHeight="1" x14ac:dyDescent="0.35">
      <c r="A41" s="4"/>
      <c r="B41" s="39">
        <v>29</v>
      </c>
      <c r="C41" s="40"/>
      <c r="D41" s="45" t="s">
        <v>36</v>
      </c>
      <c r="E41" s="39"/>
      <c r="F41" s="36" t="s">
        <v>207</v>
      </c>
      <c r="G41" s="3"/>
      <c r="H41" s="81"/>
      <c r="I41" s="81"/>
    </row>
    <row r="42" spans="1:9" ht="18" customHeight="1" x14ac:dyDescent="0.35">
      <c r="A42" s="4"/>
      <c r="B42" s="39">
        <v>30</v>
      </c>
      <c r="C42" s="40"/>
      <c r="D42" s="45" t="s">
        <v>37</v>
      </c>
      <c r="E42" s="39"/>
      <c r="F42" s="36" t="s">
        <v>207</v>
      </c>
      <c r="G42" s="3"/>
      <c r="H42" s="81"/>
      <c r="I42" s="81"/>
    </row>
    <row r="43" spans="1:9" ht="18" customHeight="1" x14ac:dyDescent="0.35">
      <c r="A43" s="4"/>
      <c r="B43" s="39">
        <v>31</v>
      </c>
      <c r="C43" s="40"/>
      <c r="D43" s="45" t="s">
        <v>38</v>
      </c>
      <c r="E43" s="39"/>
      <c r="F43" s="36" t="s">
        <v>207</v>
      </c>
      <c r="G43" s="3"/>
      <c r="H43" s="81"/>
      <c r="I43" s="81"/>
    </row>
    <row r="44" spans="1:9" ht="18" customHeight="1" x14ac:dyDescent="0.35">
      <c r="A44" s="4"/>
      <c r="B44" s="39">
        <v>32</v>
      </c>
      <c r="C44" s="40"/>
      <c r="D44" s="45" t="s">
        <v>39</v>
      </c>
      <c r="E44" s="39"/>
      <c r="F44" s="36" t="s">
        <v>207</v>
      </c>
      <c r="G44" s="3"/>
      <c r="H44" s="81"/>
      <c r="I44" s="81"/>
    </row>
    <row r="45" spans="1:9" ht="18" customHeight="1" x14ac:dyDescent="0.35">
      <c r="A45" s="4"/>
      <c r="B45" s="39"/>
      <c r="C45" s="40"/>
      <c r="D45" s="197"/>
      <c r="E45" s="197"/>
      <c r="F45" s="197"/>
      <c r="G45" s="3"/>
      <c r="H45" s="81"/>
      <c r="I45" s="81"/>
    </row>
    <row r="46" spans="1:9" ht="18" customHeight="1" x14ac:dyDescent="0.35">
      <c r="A46" s="4"/>
      <c r="B46" s="39">
        <v>33</v>
      </c>
      <c r="C46" s="40"/>
      <c r="D46" s="36" t="s">
        <v>40</v>
      </c>
      <c r="E46" s="39"/>
      <c r="F46" s="36" t="s">
        <v>207</v>
      </c>
      <c r="G46" s="3"/>
      <c r="H46" s="81"/>
      <c r="I46" s="81"/>
    </row>
    <row r="47" spans="1:9" ht="18" customHeight="1" x14ac:dyDescent="0.35">
      <c r="A47" s="4"/>
      <c r="B47" s="39">
        <v>34</v>
      </c>
      <c r="C47" s="40"/>
      <c r="D47" s="36" t="s">
        <v>229</v>
      </c>
      <c r="E47" s="61"/>
      <c r="F47" s="36" t="s">
        <v>207</v>
      </c>
      <c r="G47" s="3"/>
      <c r="H47" s="81"/>
      <c r="I47" s="81"/>
    </row>
    <row r="48" spans="1:9" ht="18" customHeight="1" x14ac:dyDescent="0.35">
      <c r="A48" s="4"/>
      <c r="B48" s="46"/>
      <c r="C48" s="40"/>
      <c r="D48" s="193"/>
      <c r="E48" s="193"/>
      <c r="F48" s="193"/>
      <c r="G48" s="3"/>
      <c r="H48" s="81"/>
      <c r="I48" s="81"/>
    </row>
    <row r="49" spans="1:9" ht="20.149999999999999" customHeight="1" x14ac:dyDescent="0.35">
      <c r="A49" s="4"/>
      <c r="B49" s="34"/>
      <c r="C49" s="35" t="s">
        <v>41</v>
      </c>
      <c r="D49" s="34"/>
      <c r="E49" s="34"/>
      <c r="F49" s="34"/>
      <c r="G49" s="3"/>
      <c r="H49" s="81"/>
      <c r="I49" s="81"/>
    </row>
    <row r="50" spans="1:9" ht="22.4" customHeight="1" x14ac:dyDescent="0.35">
      <c r="A50" s="4"/>
      <c r="B50" s="39"/>
      <c r="C50" s="39"/>
      <c r="D50" s="198" t="s">
        <v>205</v>
      </c>
      <c r="E50" s="198"/>
      <c r="F50" s="198"/>
      <c r="G50" s="3"/>
      <c r="H50" s="81"/>
      <c r="I50" s="81"/>
    </row>
    <row r="51" spans="1:9" ht="15.5" x14ac:dyDescent="0.35">
      <c r="A51" s="4"/>
      <c r="B51" s="39">
        <v>35</v>
      </c>
      <c r="C51" s="46"/>
      <c r="D51" s="36" t="s">
        <v>43</v>
      </c>
      <c r="E51" s="39"/>
      <c r="F51" s="36" t="s">
        <v>207</v>
      </c>
      <c r="G51" s="3"/>
      <c r="H51" s="81"/>
      <c r="I51" s="81"/>
    </row>
    <row r="52" spans="1:9" ht="15.5" x14ac:dyDescent="0.35">
      <c r="A52" s="4"/>
      <c r="B52" s="39">
        <v>36</v>
      </c>
      <c r="C52" s="39"/>
      <c r="D52" s="39" t="s">
        <v>44</v>
      </c>
      <c r="E52" s="39"/>
      <c r="F52" s="36" t="s">
        <v>207</v>
      </c>
      <c r="G52" s="3"/>
      <c r="H52" s="81"/>
      <c r="I52" s="81"/>
    </row>
    <row r="53" spans="1:9" ht="22.4" customHeight="1" x14ac:dyDescent="0.35">
      <c r="A53" s="4"/>
      <c r="B53" s="39"/>
      <c r="C53" s="39"/>
      <c r="D53" s="198" t="s">
        <v>206</v>
      </c>
      <c r="E53" s="198"/>
      <c r="F53" s="198"/>
      <c r="G53" s="3"/>
      <c r="H53" s="81"/>
      <c r="I53" s="81"/>
    </row>
    <row r="54" spans="1:9" ht="15.5" x14ac:dyDescent="0.35">
      <c r="A54" s="4"/>
      <c r="B54" s="39">
        <v>37</v>
      </c>
      <c r="C54" s="39"/>
      <c r="D54" s="39" t="s">
        <v>46</v>
      </c>
      <c r="E54" s="39"/>
      <c r="F54" s="36" t="s">
        <v>207</v>
      </c>
      <c r="G54" s="3"/>
      <c r="H54" s="81"/>
      <c r="I54" s="81"/>
    </row>
    <row r="55" spans="1:9" ht="15.5" x14ac:dyDescent="0.35">
      <c r="A55" s="4"/>
      <c r="B55" s="39">
        <v>38</v>
      </c>
      <c r="C55" s="39"/>
      <c r="D55" s="39" t="s">
        <v>47</v>
      </c>
      <c r="E55" s="39"/>
      <c r="F55" s="36" t="s">
        <v>207</v>
      </c>
      <c r="G55" s="3"/>
      <c r="H55" s="81"/>
      <c r="I55" s="81"/>
    </row>
    <row r="56" spans="1:9" ht="22.4" customHeight="1" x14ac:dyDescent="0.35">
      <c r="A56" s="4"/>
      <c r="B56" s="39"/>
      <c r="C56" s="39"/>
      <c r="D56" s="195" t="s">
        <v>48</v>
      </c>
      <c r="E56" s="195"/>
      <c r="F56" s="195"/>
      <c r="G56" s="3"/>
      <c r="H56" s="81"/>
      <c r="I56" s="81"/>
    </row>
    <row r="57" spans="1:9" ht="15.5" x14ac:dyDescent="0.35">
      <c r="A57" s="4"/>
      <c r="B57" s="39">
        <v>39</v>
      </c>
      <c r="C57" s="39"/>
      <c r="D57" s="36" t="s">
        <v>49</v>
      </c>
      <c r="E57" s="39"/>
      <c r="F57" s="36" t="s">
        <v>207</v>
      </c>
      <c r="G57" s="3"/>
      <c r="H57" s="81"/>
      <c r="I57" s="81"/>
    </row>
    <row r="58" spans="1:9" ht="15.5" x14ac:dyDescent="0.35">
      <c r="A58" s="4"/>
      <c r="B58" s="39">
        <v>40</v>
      </c>
      <c r="C58" s="39"/>
      <c r="D58" s="39" t="s">
        <v>257</v>
      </c>
      <c r="E58" s="39"/>
      <c r="F58" s="36" t="s">
        <v>207</v>
      </c>
      <c r="G58" s="3"/>
      <c r="H58" s="81"/>
      <c r="I58" s="81"/>
    </row>
    <row r="59" spans="1:9" ht="15.5" x14ac:dyDescent="0.35">
      <c r="A59" s="4"/>
      <c r="B59" s="39">
        <v>41</v>
      </c>
      <c r="C59" s="39"/>
      <c r="D59" s="39" t="s">
        <v>259</v>
      </c>
      <c r="E59" s="39"/>
      <c r="F59" s="36" t="s">
        <v>207</v>
      </c>
      <c r="G59" s="3"/>
      <c r="H59" s="81"/>
      <c r="I59" s="81"/>
    </row>
    <row r="60" spans="1:9" ht="15.5" x14ac:dyDescent="0.35">
      <c r="A60" s="4"/>
      <c r="B60" s="39">
        <v>42</v>
      </c>
      <c r="C60" s="39"/>
      <c r="D60" s="36" t="s">
        <v>50</v>
      </c>
      <c r="E60" s="39"/>
      <c r="F60" s="36" t="s">
        <v>207</v>
      </c>
      <c r="G60" s="3"/>
      <c r="H60" s="81"/>
      <c r="I60" s="81"/>
    </row>
    <row r="61" spans="1:9" ht="15.5" x14ac:dyDescent="0.35">
      <c r="A61" s="4"/>
      <c r="B61" s="39">
        <v>43</v>
      </c>
      <c r="C61" s="39"/>
      <c r="D61" s="36" t="s">
        <v>51</v>
      </c>
      <c r="E61" s="39"/>
      <c r="F61" s="36" t="s">
        <v>207</v>
      </c>
      <c r="G61" s="3"/>
      <c r="H61" s="81"/>
    </row>
    <row r="62" spans="1:9" ht="15.5" x14ac:dyDescent="0.35">
      <c r="A62" s="4"/>
      <c r="B62" s="39">
        <v>44</v>
      </c>
      <c r="C62" s="38"/>
      <c r="D62" s="36" t="s">
        <v>52</v>
      </c>
      <c r="E62" s="39"/>
      <c r="F62" s="36" t="s">
        <v>207</v>
      </c>
      <c r="G62" s="4"/>
    </row>
    <row r="63" spans="1:9" ht="15.5" x14ac:dyDescent="0.35">
      <c r="A63" s="4"/>
      <c r="B63" s="39">
        <v>45</v>
      </c>
      <c r="C63" s="38"/>
      <c r="D63" s="36" t="s">
        <v>230</v>
      </c>
      <c r="E63" s="39"/>
      <c r="F63" s="36" t="s">
        <v>207</v>
      </c>
      <c r="G63" s="4"/>
    </row>
    <row r="64" spans="1:9" ht="15.5" x14ac:dyDescent="0.35">
      <c r="A64" s="4"/>
      <c r="B64" s="39">
        <v>46</v>
      </c>
      <c r="C64" s="38"/>
      <c r="D64" s="36" t="s">
        <v>53</v>
      </c>
      <c r="E64" s="39"/>
      <c r="F64" s="36" t="s">
        <v>207</v>
      </c>
      <c r="G64" s="4"/>
      <c r="I64" s="81"/>
    </row>
    <row r="65" spans="1:9" ht="15.5" x14ac:dyDescent="0.35">
      <c r="A65" s="4"/>
      <c r="B65" s="39"/>
      <c r="C65" s="38"/>
      <c r="D65" s="192"/>
      <c r="E65" s="192"/>
      <c r="F65" s="192"/>
      <c r="G65" s="4"/>
      <c r="I65" s="81"/>
    </row>
    <row r="66" spans="1:9" ht="20.9" customHeight="1" x14ac:dyDescent="0.35">
      <c r="A66" s="4"/>
      <c r="B66" s="34"/>
      <c r="C66" s="35" t="s">
        <v>195</v>
      </c>
      <c r="D66" s="34"/>
      <c r="E66" s="34"/>
      <c r="F66" s="34"/>
      <c r="G66" s="4"/>
    </row>
    <row r="67" spans="1:9" ht="18" customHeight="1" x14ac:dyDescent="0.35">
      <c r="A67" s="4"/>
      <c r="B67" s="39">
        <v>47</v>
      </c>
      <c r="C67" s="38"/>
      <c r="D67" s="39" t="s">
        <v>54</v>
      </c>
      <c r="E67" s="39"/>
      <c r="F67" s="36" t="s">
        <v>207</v>
      </c>
      <c r="G67" s="4"/>
    </row>
    <row r="68" spans="1:9" ht="18" customHeight="1" x14ac:dyDescent="0.35">
      <c r="A68" s="4"/>
      <c r="B68" s="39">
        <v>48</v>
      </c>
      <c r="C68" s="38"/>
      <c r="D68" s="39" t="s">
        <v>55</v>
      </c>
      <c r="E68" s="39"/>
      <c r="F68" s="36" t="s">
        <v>207</v>
      </c>
      <c r="G68" s="4"/>
    </row>
    <row r="69" spans="1:9" ht="31" x14ac:dyDescent="0.35">
      <c r="A69" s="4"/>
      <c r="B69" s="39">
        <v>49</v>
      </c>
      <c r="C69" s="38"/>
      <c r="D69" s="47" t="s">
        <v>56</v>
      </c>
      <c r="E69" s="39"/>
      <c r="F69" s="36" t="s">
        <v>207</v>
      </c>
      <c r="G69" s="4"/>
    </row>
    <row r="70" spans="1:9" ht="31" x14ac:dyDescent="0.35">
      <c r="A70" s="4"/>
      <c r="B70" s="39">
        <v>50</v>
      </c>
      <c r="C70" s="38"/>
      <c r="D70" s="47" t="s">
        <v>57</v>
      </c>
      <c r="E70" s="39"/>
      <c r="F70" s="36" t="s">
        <v>207</v>
      </c>
      <c r="G70" s="4"/>
    </row>
    <row r="71" spans="1:9" ht="15.5" x14ac:dyDescent="0.35">
      <c r="A71" s="4"/>
      <c r="B71" s="39">
        <v>51</v>
      </c>
      <c r="C71" s="38"/>
      <c r="D71" s="48" t="s">
        <v>189</v>
      </c>
      <c r="E71" s="109"/>
      <c r="F71" s="36" t="s">
        <v>207</v>
      </c>
      <c r="G71" s="4"/>
    </row>
    <row r="72" spans="1:9" ht="31" x14ac:dyDescent="0.35">
      <c r="A72" s="4"/>
      <c r="B72" s="39">
        <v>52</v>
      </c>
      <c r="C72" s="38"/>
      <c r="D72" s="47" t="s">
        <v>190</v>
      </c>
      <c r="E72" s="109"/>
      <c r="F72" s="36" t="s">
        <v>207</v>
      </c>
      <c r="G72" s="4"/>
    </row>
    <row r="73" spans="1:9" ht="18" customHeight="1" x14ac:dyDescent="0.35">
      <c r="A73" s="4"/>
      <c r="B73" s="39"/>
      <c r="C73" s="38"/>
      <c r="D73" s="193"/>
      <c r="E73" s="193"/>
      <c r="F73" s="193"/>
      <c r="G73" s="4"/>
    </row>
    <row r="74" spans="1:9" ht="20.9" customHeight="1" x14ac:dyDescent="0.35">
      <c r="A74" s="4"/>
      <c r="B74" s="34"/>
      <c r="C74" s="35" t="s">
        <v>58</v>
      </c>
      <c r="D74" s="34"/>
      <c r="E74" s="34"/>
      <c r="F74" s="34"/>
      <c r="G74" s="4"/>
    </row>
    <row r="75" spans="1:9" ht="15.5" x14ac:dyDescent="0.35">
      <c r="A75" s="4"/>
      <c r="B75" s="39">
        <v>53</v>
      </c>
      <c r="C75" s="38"/>
      <c r="D75" s="39" t="s">
        <v>59</v>
      </c>
      <c r="E75" s="39"/>
      <c r="F75" s="36" t="s">
        <v>207</v>
      </c>
      <c r="G75" s="4"/>
    </row>
    <row r="76" spans="1:9" ht="15" customHeight="1" x14ac:dyDescent="0.35">
      <c r="A76" s="4"/>
      <c r="B76" s="39">
        <v>54</v>
      </c>
      <c r="C76" s="38"/>
      <c r="D76" s="48" t="s">
        <v>60</v>
      </c>
      <c r="E76" s="39"/>
      <c r="F76" s="36" t="s">
        <v>207</v>
      </c>
      <c r="G76" s="4"/>
    </row>
    <row r="77" spans="1:9" ht="15" customHeight="1" x14ac:dyDescent="0.35">
      <c r="A77" s="4"/>
      <c r="B77" s="39">
        <v>55</v>
      </c>
      <c r="C77" s="38"/>
      <c r="D77" s="36" t="s">
        <v>61</v>
      </c>
      <c r="E77" s="39"/>
      <c r="F77" s="36" t="s">
        <v>207</v>
      </c>
      <c r="G77" s="4"/>
    </row>
    <row r="78" spans="1:9" ht="15" customHeight="1" x14ac:dyDescent="0.35">
      <c r="A78" s="4"/>
      <c r="B78" s="39">
        <v>56</v>
      </c>
      <c r="C78" s="38"/>
      <c r="D78" s="39" t="s">
        <v>62</v>
      </c>
      <c r="E78" s="39"/>
      <c r="F78" s="36" t="s">
        <v>207</v>
      </c>
      <c r="G78" s="4"/>
    </row>
    <row r="79" spans="1:9" ht="15" customHeight="1" x14ac:dyDescent="0.35">
      <c r="A79" s="4"/>
      <c r="B79" s="39">
        <v>57</v>
      </c>
      <c r="C79" s="38"/>
      <c r="D79" s="39" t="s">
        <v>63</v>
      </c>
      <c r="E79" s="39"/>
      <c r="F79" s="36" t="s">
        <v>207</v>
      </c>
      <c r="G79" s="4"/>
    </row>
    <row r="80" spans="1:9" ht="15" customHeight="1" x14ac:dyDescent="0.35">
      <c r="A80" s="4"/>
      <c r="B80" s="39">
        <v>58</v>
      </c>
      <c r="C80" s="38"/>
      <c r="D80" s="39" t="s">
        <v>64</v>
      </c>
      <c r="E80" s="39"/>
      <c r="F80" s="36" t="s">
        <v>207</v>
      </c>
      <c r="G80" s="4"/>
    </row>
    <row r="81" spans="1:23" ht="15.5" x14ac:dyDescent="0.35">
      <c r="A81" s="4"/>
      <c r="B81" s="38"/>
      <c r="C81" s="38"/>
      <c r="D81" s="194"/>
      <c r="E81" s="194"/>
      <c r="F81" s="194"/>
      <c r="G81" s="4"/>
    </row>
    <row r="82" spans="1:23" ht="20.9" customHeight="1" x14ac:dyDescent="0.35">
      <c r="A82" s="4"/>
      <c r="B82" s="34"/>
      <c r="C82" s="35" t="s">
        <v>65</v>
      </c>
      <c r="D82" s="34"/>
      <c r="E82" s="34"/>
      <c r="F82" s="34"/>
      <c r="G82" s="4"/>
    </row>
    <row r="83" spans="1:23" ht="18" customHeight="1" x14ac:dyDescent="0.35">
      <c r="A83" s="4"/>
      <c r="B83" s="39">
        <v>59</v>
      </c>
      <c r="C83" s="38"/>
      <c r="D83" s="39" t="s">
        <v>66</v>
      </c>
      <c r="E83" s="39"/>
      <c r="F83" s="36" t="s">
        <v>207</v>
      </c>
      <c r="G83" s="4"/>
    </row>
    <row r="84" spans="1:23" ht="18" customHeight="1" x14ac:dyDescent="0.35">
      <c r="A84" s="4"/>
      <c r="B84" s="39">
        <v>60</v>
      </c>
      <c r="C84" s="38"/>
      <c r="D84" s="39" t="s">
        <v>67</v>
      </c>
      <c r="E84" s="39"/>
      <c r="F84" s="36" t="s">
        <v>207</v>
      </c>
      <c r="G84" s="4"/>
    </row>
    <row r="85" spans="1:23" ht="18" customHeight="1" x14ac:dyDescent="0.35">
      <c r="A85" s="4"/>
      <c r="B85" s="39">
        <v>61</v>
      </c>
      <c r="C85" s="38"/>
      <c r="D85" s="39" t="s">
        <v>68</v>
      </c>
      <c r="E85" s="39"/>
      <c r="F85" s="36" t="s">
        <v>207</v>
      </c>
      <c r="G85" s="4"/>
    </row>
    <row r="86" spans="1:23" ht="18" customHeight="1" x14ac:dyDescent="0.35">
      <c r="A86" s="4"/>
      <c r="B86" s="39"/>
      <c r="C86" s="38"/>
      <c r="D86" s="193"/>
      <c r="E86" s="193"/>
      <c r="F86" s="193"/>
      <c r="G86" s="4"/>
    </row>
    <row r="87" spans="1:23" ht="20.9" customHeight="1" x14ac:dyDescent="0.35">
      <c r="A87" s="4"/>
      <c r="B87" s="34"/>
      <c r="C87" s="35" t="s">
        <v>69</v>
      </c>
      <c r="D87" s="34"/>
      <c r="E87" s="34"/>
      <c r="F87" s="34"/>
      <c r="G87" s="4"/>
    </row>
    <row r="88" spans="1:23" ht="36" customHeight="1" x14ac:dyDescent="0.35">
      <c r="A88" s="4"/>
      <c r="B88" s="39">
        <v>62</v>
      </c>
      <c r="C88" s="54"/>
      <c r="D88" s="48" t="s">
        <v>70</v>
      </c>
      <c r="E88" s="39"/>
      <c r="F88" s="36" t="s">
        <v>207</v>
      </c>
      <c r="G88" s="4"/>
    </row>
    <row r="89" spans="1:23" ht="31" x14ac:dyDescent="0.35">
      <c r="A89" s="4"/>
      <c r="B89" s="39">
        <v>63</v>
      </c>
      <c r="C89" s="85"/>
      <c r="D89" s="48" t="s">
        <v>71</v>
      </c>
      <c r="E89" s="61"/>
      <c r="F89" s="36" t="s">
        <v>207</v>
      </c>
      <c r="G89" s="4"/>
    </row>
    <row r="90" spans="1:23" s="28" customFormat="1" ht="18" customHeight="1" x14ac:dyDescent="0.35">
      <c r="A90" s="32"/>
      <c r="B90" s="39">
        <v>64</v>
      </c>
      <c r="C90" s="84" t="s">
        <v>30</v>
      </c>
      <c r="D90" s="48" t="s">
        <v>72</v>
      </c>
      <c r="E90" s="40"/>
      <c r="F90" s="36" t="s">
        <v>207</v>
      </c>
      <c r="G90" s="32"/>
      <c r="H90" s="72"/>
      <c r="I90" s="72"/>
      <c r="J90" s="72"/>
      <c r="K90" s="72"/>
      <c r="L90" s="72"/>
      <c r="M90" s="72"/>
      <c r="N90" s="72"/>
      <c r="O90" s="72"/>
      <c r="P90" s="72"/>
      <c r="Q90" s="72"/>
      <c r="R90" s="72"/>
      <c r="S90" s="72"/>
      <c r="T90" s="72"/>
      <c r="U90" s="72"/>
      <c r="V90" s="72"/>
      <c r="W90" s="72"/>
    </row>
    <row r="91" spans="1:23" ht="18" customHeight="1" x14ac:dyDescent="0.35">
      <c r="A91" s="4"/>
      <c r="B91" s="39">
        <v>65</v>
      </c>
      <c r="C91" s="84" t="s">
        <v>30</v>
      </c>
      <c r="D91" s="48" t="s">
        <v>73</v>
      </c>
      <c r="E91" s="39"/>
      <c r="F91" s="36" t="s">
        <v>207</v>
      </c>
      <c r="G91" s="4"/>
    </row>
    <row r="92" spans="1:23" ht="18" customHeight="1" x14ac:dyDescent="0.35">
      <c r="A92" s="4"/>
      <c r="B92" s="39">
        <v>66</v>
      </c>
      <c r="C92" s="84" t="s">
        <v>30</v>
      </c>
      <c r="D92" s="50" t="s">
        <v>74</v>
      </c>
      <c r="E92" s="39"/>
      <c r="F92" s="36" t="s">
        <v>207</v>
      </c>
      <c r="G92" s="4"/>
    </row>
    <row r="93" spans="1:23" ht="18" customHeight="1" x14ac:dyDescent="0.35">
      <c r="A93" s="4"/>
      <c r="B93" s="39">
        <v>67</v>
      </c>
      <c r="C93" s="84" t="s">
        <v>30</v>
      </c>
      <c r="D93" s="50" t="s">
        <v>75</v>
      </c>
      <c r="E93" s="39"/>
      <c r="F93" s="36" t="s">
        <v>207</v>
      </c>
      <c r="G93" s="4"/>
    </row>
    <row r="94" spans="1:23" ht="18" customHeight="1" x14ac:dyDescent="0.35">
      <c r="A94" s="4"/>
      <c r="B94" s="39">
        <v>68</v>
      </c>
      <c r="C94" s="85"/>
      <c r="D94" s="39" t="s">
        <v>76</v>
      </c>
      <c r="E94" s="39"/>
      <c r="F94" s="36" t="s">
        <v>207</v>
      </c>
      <c r="G94" s="4"/>
    </row>
    <row r="95" spans="1:23" ht="18" customHeight="1" x14ac:dyDescent="0.35">
      <c r="A95" s="4"/>
      <c r="B95" s="39">
        <v>69</v>
      </c>
      <c r="C95" s="38"/>
      <c r="D95" s="39" t="s">
        <v>77</v>
      </c>
      <c r="E95" s="39"/>
      <c r="F95" s="36" t="s">
        <v>207</v>
      </c>
      <c r="G95" s="4"/>
    </row>
    <row r="96" spans="1:23" ht="18" customHeight="1" x14ac:dyDescent="0.35">
      <c r="A96" s="4"/>
      <c r="B96" s="38"/>
      <c r="C96" s="38"/>
      <c r="D96" s="39"/>
      <c r="E96" s="39"/>
      <c r="F96" s="39"/>
      <c r="G96" s="4"/>
    </row>
    <row r="97" spans="1:7" ht="30.65" customHeight="1" x14ac:dyDescent="0.35">
      <c r="A97" s="4"/>
      <c r="B97" s="4"/>
      <c r="C97" s="4"/>
      <c r="D97" s="4"/>
      <c r="E97" s="4"/>
      <c r="F97" s="4"/>
      <c r="G97" s="4"/>
    </row>
    <row r="98" spans="1:7" s="2" customFormat="1" x14ac:dyDescent="0.35"/>
    <row r="99" spans="1:7" s="2" customFormat="1" x14ac:dyDescent="0.35"/>
    <row r="100" spans="1:7" s="2" customFormat="1" x14ac:dyDescent="0.35"/>
    <row r="101" spans="1:7" s="2" customFormat="1" x14ac:dyDescent="0.35"/>
    <row r="102" spans="1:7" s="2" customFormat="1" x14ac:dyDescent="0.35"/>
    <row r="103" spans="1:7" s="2" customFormat="1" x14ac:dyDescent="0.35"/>
    <row r="104" spans="1:7" s="2" customFormat="1" x14ac:dyDescent="0.35"/>
    <row r="105" spans="1:7" s="2" customFormat="1" x14ac:dyDescent="0.35"/>
    <row r="106" spans="1:7" s="2" customFormat="1" x14ac:dyDescent="0.35"/>
    <row r="107" spans="1:7" s="2" customFormat="1" x14ac:dyDescent="0.35"/>
    <row r="108" spans="1:7" s="2" customFormat="1" x14ac:dyDescent="0.35">
      <c r="D108" s="82"/>
    </row>
    <row r="109" spans="1:7" s="2" customFormat="1" x14ac:dyDescent="0.35"/>
    <row r="110" spans="1:7" s="2" customFormat="1" x14ac:dyDescent="0.35"/>
    <row r="111" spans="1:7" s="2" customFormat="1" x14ac:dyDescent="0.35"/>
    <row r="112" spans="1:7" s="2" customFormat="1" x14ac:dyDescent="0.35"/>
    <row r="113" s="2" customFormat="1" x14ac:dyDescent="0.35"/>
    <row r="114" s="2" customFormat="1" x14ac:dyDescent="0.35"/>
    <row r="115" s="2" customFormat="1" x14ac:dyDescent="0.35"/>
    <row r="116" s="2" customFormat="1" x14ac:dyDescent="0.35"/>
    <row r="117" s="2" customFormat="1" x14ac:dyDescent="0.35"/>
    <row r="118" s="2" customFormat="1" x14ac:dyDescent="0.35"/>
    <row r="119" s="2" customFormat="1" x14ac:dyDescent="0.35"/>
    <row r="120" s="2" customFormat="1" x14ac:dyDescent="0.35"/>
    <row r="121" s="2" customFormat="1" x14ac:dyDescent="0.35"/>
    <row r="122" s="2" customFormat="1" x14ac:dyDescent="0.35"/>
    <row r="123" s="2" customFormat="1" x14ac:dyDescent="0.35"/>
    <row r="124" s="2" customFormat="1" x14ac:dyDescent="0.35"/>
    <row r="125" s="2" customFormat="1" x14ac:dyDescent="0.35"/>
    <row r="126" s="2" customFormat="1" x14ac:dyDescent="0.35"/>
    <row r="127" s="2" customFormat="1" x14ac:dyDescent="0.35"/>
    <row r="128" s="2" customFormat="1" x14ac:dyDescent="0.35"/>
    <row r="129" s="2" customFormat="1" x14ac:dyDescent="0.35"/>
    <row r="130" s="2" customFormat="1" x14ac:dyDescent="0.35"/>
    <row r="131" s="2" customFormat="1" x14ac:dyDescent="0.35"/>
    <row r="132" s="2" customFormat="1" x14ac:dyDescent="0.35"/>
    <row r="133" s="2" customFormat="1" x14ac:dyDescent="0.35"/>
    <row r="134" s="2" customFormat="1" x14ac:dyDescent="0.35"/>
    <row r="135" s="2" customFormat="1" x14ac:dyDescent="0.35"/>
    <row r="136" s="2" customFormat="1" x14ac:dyDescent="0.35"/>
    <row r="137" s="2" customFormat="1" x14ac:dyDescent="0.35"/>
    <row r="138" s="2" customFormat="1" x14ac:dyDescent="0.35"/>
    <row r="139" s="2" customFormat="1" x14ac:dyDescent="0.35"/>
    <row r="140" s="2" customFormat="1" x14ac:dyDescent="0.35"/>
    <row r="141" s="2" customFormat="1" x14ac:dyDescent="0.35"/>
    <row r="142" s="2" customFormat="1" x14ac:dyDescent="0.35"/>
    <row r="143" s="2" customFormat="1" x14ac:dyDescent="0.35"/>
    <row r="144" s="2" customFormat="1" x14ac:dyDescent="0.35"/>
    <row r="145" s="2" customFormat="1" x14ac:dyDescent="0.35"/>
    <row r="146" s="2" customFormat="1" x14ac:dyDescent="0.35"/>
    <row r="147" s="2" customFormat="1" x14ac:dyDescent="0.35"/>
    <row r="148" s="2" customFormat="1" x14ac:dyDescent="0.35"/>
    <row r="149" s="2" customFormat="1" x14ac:dyDescent="0.35"/>
    <row r="150" s="2" customFormat="1" x14ac:dyDescent="0.35"/>
    <row r="151" s="2" customFormat="1" x14ac:dyDescent="0.35"/>
    <row r="152" s="2" customFormat="1" x14ac:dyDescent="0.35"/>
    <row r="153" s="2" customFormat="1" x14ac:dyDescent="0.35"/>
    <row r="154" s="2" customFormat="1" x14ac:dyDescent="0.35"/>
    <row r="155" s="2" customFormat="1" x14ac:dyDescent="0.35"/>
    <row r="156" s="2" customFormat="1" x14ac:dyDescent="0.35"/>
    <row r="157" s="2" customFormat="1" x14ac:dyDescent="0.35"/>
    <row r="158" s="2" customFormat="1" x14ac:dyDescent="0.35"/>
    <row r="159" s="2" customFormat="1" x14ac:dyDescent="0.35"/>
    <row r="160" s="2" customFormat="1" x14ac:dyDescent="0.35"/>
    <row r="161" s="2" customFormat="1" x14ac:dyDescent="0.35"/>
    <row r="162" s="2" customFormat="1" x14ac:dyDescent="0.35"/>
    <row r="163" s="2" customFormat="1" x14ac:dyDescent="0.35"/>
    <row r="164" s="2" customFormat="1" x14ac:dyDescent="0.35"/>
    <row r="165" s="2" customFormat="1" x14ac:dyDescent="0.35"/>
    <row r="166" s="2" customFormat="1" x14ac:dyDescent="0.35"/>
    <row r="167" s="2" customFormat="1" x14ac:dyDescent="0.35"/>
    <row r="168" s="2" customFormat="1" x14ac:dyDescent="0.35"/>
    <row r="169" s="2" customFormat="1" x14ac:dyDescent="0.35"/>
    <row r="170" s="2" customFormat="1" x14ac:dyDescent="0.35"/>
    <row r="171" s="2" customFormat="1" x14ac:dyDescent="0.35"/>
    <row r="172" s="2" customFormat="1" x14ac:dyDescent="0.35"/>
    <row r="173" s="2" customFormat="1" x14ac:dyDescent="0.35"/>
    <row r="174" s="2" customFormat="1" x14ac:dyDescent="0.35"/>
    <row r="175" s="2" customFormat="1" x14ac:dyDescent="0.35"/>
    <row r="176" s="2" customFormat="1" x14ac:dyDescent="0.35"/>
    <row r="177" s="2" customFormat="1" x14ac:dyDescent="0.35"/>
    <row r="178" s="2" customFormat="1" x14ac:dyDescent="0.35"/>
    <row r="179" s="2" customFormat="1" x14ac:dyDescent="0.35"/>
    <row r="180" s="2" customFormat="1" x14ac:dyDescent="0.35"/>
    <row r="181" s="2" customFormat="1" x14ac:dyDescent="0.35"/>
    <row r="182" s="2" customFormat="1" x14ac:dyDescent="0.35"/>
    <row r="183" s="2" customFormat="1" x14ac:dyDescent="0.35"/>
    <row r="184" s="2" customFormat="1" x14ac:dyDescent="0.35"/>
    <row r="185" s="2" customFormat="1" x14ac:dyDescent="0.35"/>
    <row r="186" s="2" customFormat="1" x14ac:dyDescent="0.35"/>
    <row r="187" s="2" customFormat="1" x14ac:dyDescent="0.35"/>
    <row r="188" s="2" customFormat="1" x14ac:dyDescent="0.35"/>
    <row r="189" s="2" customFormat="1" x14ac:dyDescent="0.35"/>
    <row r="190" s="2" customFormat="1" x14ac:dyDescent="0.35"/>
    <row r="191" s="2" customFormat="1" x14ac:dyDescent="0.35"/>
    <row r="192" s="2" customFormat="1" x14ac:dyDescent="0.35"/>
    <row r="193" s="2" customFormat="1" x14ac:dyDescent="0.35"/>
    <row r="194" s="2" customFormat="1" x14ac:dyDescent="0.35"/>
    <row r="195" s="2" customFormat="1" x14ac:dyDescent="0.35"/>
    <row r="196" s="2" customFormat="1" x14ac:dyDescent="0.35"/>
    <row r="197" s="2" customFormat="1" x14ac:dyDescent="0.35"/>
    <row r="198" s="2" customFormat="1" x14ac:dyDescent="0.35"/>
    <row r="199" s="2" customFormat="1" x14ac:dyDescent="0.35"/>
    <row r="200" s="2" customFormat="1" x14ac:dyDescent="0.35"/>
    <row r="201" s="2" customFormat="1" x14ac:dyDescent="0.35"/>
    <row r="202" s="2" customFormat="1" x14ac:dyDescent="0.35"/>
    <row r="203" s="2" customFormat="1" x14ac:dyDescent="0.35"/>
    <row r="204" s="2" customFormat="1" x14ac:dyDescent="0.35"/>
    <row r="205" s="2" customFormat="1" x14ac:dyDescent="0.35"/>
    <row r="206" s="2" customFormat="1" x14ac:dyDescent="0.35"/>
    <row r="207" s="2" customFormat="1" x14ac:dyDescent="0.35"/>
    <row r="208" s="2" customFormat="1" x14ac:dyDescent="0.35"/>
    <row r="209" s="2" customFormat="1" x14ac:dyDescent="0.35"/>
    <row r="210" s="2" customFormat="1" x14ac:dyDescent="0.35"/>
    <row r="211" s="2" customFormat="1" x14ac:dyDescent="0.35"/>
    <row r="212" s="2" customFormat="1" x14ac:dyDescent="0.35"/>
    <row r="213" s="2" customFormat="1" x14ac:dyDescent="0.35"/>
    <row r="214" s="2" customFormat="1" x14ac:dyDescent="0.35"/>
    <row r="215" s="2" customFormat="1" x14ac:dyDescent="0.35"/>
    <row r="216" s="2" customFormat="1" x14ac:dyDescent="0.35"/>
    <row r="217" s="2" customFormat="1" x14ac:dyDescent="0.35"/>
    <row r="218" s="2" customFormat="1" x14ac:dyDescent="0.35"/>
    <row r="219" s="2" customFormat="1" x14ac:dyDescent="0.35"/>
    <row r="220" s="2" customFormat="1" x14ac:dyDescent="0.35"/>
  </sheetData>
  <mergeCells count="12">
    <mergeCell ref="D65:F65"/>
    <mergeCell ref="D73:F73"/>
    <mergeCell ref="D81:F81"/>
    <mergeCell ref="D86:F86"/>
    <mergeCell ref="D21:F21"/>
    <mergeCell ref="D48:F48"/>
    <mergeCell ref="D24:F24"/>
    <mergeCell ref="D39:F39"/>
    <mergeCell ref="D45:F45"/>
    <mergeCell ref="D50:F50"/>
    <mergeCell ref="D53:F53"/>
    <mergeCell ref="D56:F56"/>
  </mergeCells>
  <phoneticPr fontId="44" type="noConversion"/>
  <conditionalFormatting sqref="E2">
    <cfRule type="cellIs" dxfId="39" priority="61" operator="equal">
      <formula>"[Systemnavn]"</formula>
    </cfRule>
  </conditionalFormatting>
  <conditionalFormatting sqref="E7:E9">
    <cfRule type="cellIs" dxfId="38" priority="74" operator="equal">
      <formula>"Skriv her"</formula>
    </cfRule>
  </conditionalFormatting>
  <conditionalFormatting sqref="E15:E18">
    <cfRule type="cellIs" dxfId="37" priority="71" operator="equal">
      <formula>"Skriv her"</formula>
    </cfRule>
  </conditionalFormatting>
  <conditionalFormatting sqref="F6:F18">
    <cfRule type="cellIs" dxfId="36" priority="60" operator="equal">
      <formula>"Benyt gerne dette felt til at uddybe besvarelsen"</formula>
    </cfRule>
    <cfRule type="containsText" dxfId="35" priority="69" operator="containsText" text="Skriv bemærkninger eller uddybelse her">
      <formula>NOT(ISERROR(SEARCH("Skriv bemærkninger eller uddybelse her",F6)))</formula>
    </cfRule>
  </conditionalFormatting>
  <conditionalFormatting sqref="F25:F29">
    <cfRule type="cellIs" dxfId="34" priority="58" operator="equal">
      <formula>"Benyt gerne dette felt til at uddybe besvarelsen"</formula>
    </cfRule>
    <cfRule type="containsText" dxfId="33" priority="59" operator="containsText" text="Skriv bemærkninger eller uddybelse her">
      <formula>NOT(ISERROR(SEARCH("Skriv bemærkninger eller uddybelse her",F25)))</formula>
    </cfRule>
  </conditionalFormatting>
  <conditionalFormatting sqref="F30:F32">
    <cfRule type="cellIs" dxfId="32" priority="54" operator="equal">
      <formula>"Benyt gerne dette felt til at uddybe besvarelsen"</formula>
    </cfRule>
    <cfRule type="containsText" dxfId="31" priority="55" operator="containsText" text="Skriv bemærkninger eller uddybelse her">
      <formula>NOT(ISERROR(SEARCH("Skriv bemærkninger eller uddybelse her",F30)))</formula>
    </cfRule>
  </conditionalFormatting>
  <conditionalFormatting sqref="F33">
    <cfRule type="cellIs" dxfId="30" priority="52" operator="equal">
      <formula>"Benyt gerne dette felt til at uddybe besvarelsen"</formula>
    </cfRule>
    <cfRule type="containsText" dxfId="29" priority="53" operator="containsText" text="Skriv bemærkninger eller uddybelse her">
      <formula>NOT(ISERROR(SEARCH("Skriv bemærkninger eller uddybelse her",F33)))</formula>
    </cfRule>
  </conditionalFormatting>
  <conditionalFormatting sqref="F35:F38">
    <cfRule type="cellIs" dxfId="28" priority="50" operator="equal">
      <formula>"Benyt gerne dette felt til at uddybe besvarelsen"</formula>
    </cfRule>
    <cfRule type="containsText" dxfId="27" priority="51" operator="containsText" text="Skriv bemærkninger eller uddybelse her">
      <formula>NOT(ISERROR(SEARCH("Skriv bemærkninger eller uddybelse her",F35)))</formula>
    </cfRule>
  </conditionalFormatting>
  <conditionalFormatting sqref="F40:F42">
    <cfRule type="cellIs" dxfId="26" priority="44" operator="equal">
      <formula>"Benyt gerne dette felt til at uddybe besvarelsen"</formula>
    </cfRule>
    <cfRule type="containsText" dxfId="25" priority="45" operator="containsText" text="Skriv bemærkninger eller uddybelse her">
      <formula>NOT(ISERROR(SEARCH("Skriv bemærkninger eller uddybelse her",F40)))</formula>
    </cfRule>
  </conditionalFormatting>
  <conditionalFormatting sqref="F43:F44">
    <cfRule type="cellIs" dxfId="24" priority="40" operator="equal">
      <formula>"Benyt gerne dette felt til at uddybe besvarelsen"</formula>
    </cfRule>
    <cfRule type="containsText" dxfId="23" priority="41" operator="containsText" text="Skriv bemærkninger eller uddybelse her">
      <formula>NOT(ISERROR(SEARCH("Skriv bemærkninger eller uddybelse her",F43)))</formula>
    </cfRule>
  </conditionalFormatting>
  <conditionalFormatting sqref="F46:F47">
    <cfRule type="cellIs" dxfId="22" priority="36" operator="equal">
      <formula>"Benyt gerne dette felt til at uddybe besvarelsen"</formula>
    </cfRule>
    <cfRule type="containsText" dxfId="21" priority="37" operator="containsText" text="Skriv bemærkninger eller uddybelse her">
      <formula>NOT(ISERROR(SEARCH("Skriv bemærkninger eller uddybelse her",F46)))</formula>
    </cfRule>
  </conditionalFormatting>
  <conditionalFormatting sqref="F51:F52">
    <cfRule type="cellIs" dxfId="20" priority="34" operator="equal">
      <formula>"Benyt gerne dette felt til at uddybe besvarelsen"</formula>
    </cfRule>
    <cfRule type="containsText" dxfId="19" priority="35" operator="containsText" text="Skriv bemærkninger eller uddybelse her">
      <formula>NOT(ISERROR(SEARCH("Skriv bemærkninger eller uddybelse her",F51)))</formula>
    </cfRule>
  </conditionalFormatting>
  <conditionalFormatting sqref="F54:F55">
    <cfRule type="cellIs" dxfId="18" priority="32" operator="equal">
      <formula>"Benyt gerne dette felt til at uddybe besvarelsen"</formula>
    </cfRule>
    <cfRule type="containsText" dxfId="17" priority="33" operator="containsText" text="Skriv bemærkninger eller uddybelse her">
      <formula>NOT(ISERROR(SEARCH("Skriv bemærkninger eller uddybelse her",F54)))</formula>
    </cfRule>
  </conditionalFormatting>
  <conditionalFormatting sqref="F62:F64">
    <cfRule type="cellIs" dxfId="16" priority="26" operator="equal">
      <formula>"Benyt gerne dette felt til at uddybe besvarelsen"</formula>
    </cfRule>
    <cfRule type="containsText" dxfId="15" priority="27" operator="containsText" text="Skriv bemærkninger eller uddybelse her">
      <formula>NOT(ISERROR(SEARCH("Skriv bemærkninger eller uddybelse her",F62)))</formula>
    </cfRule>
  </conditionalFormatting>
  <conditionalFormatting sqref="F67:F71">
    <cfRule type="containsText" dxfId="14" priority="25" operator="containsText" text="Skriv bemærkninger eller uddybelse her">
      <formula>NOT(ISERROR(SEARCH("Skriv bemærkninger eller uddybelse her",F67)))</formula>
    </cfRule>
  </conditionalFormatting>
  <conditionalFormatting sqref="F67:F71">
    <cfRule type="cellIs" dxfId="13" priority="24" operator="equal">
      <formula>"Benyt gerne dette felt til at uddybe besvarelsen"</formula>
    </cfRule>
  </conditionalFormatting>
  <conditionalFormatting sqref="F72">
    <cfRule type="cellIs" dxfId="12" priority="20" operator="equal">
      <formula>"Benyt gerne dette felt til at uddybe besvarelsen"</formula>
    </cfRule>
    <cfRule type="containsText" dxfId="11" priority="21" operator="containsText" text="Skriv bemærkninger eller uddybelse her">
      <formula>NOT(ISERROR(SEARCH("Skriv bemærkninger eller uddybelse her",F72)))</formula>
    </cfRule>
  </conditionalFormatting>
  <conditionalFormatting sqref="F75:F80">
    <cfRule type="containsText" dxfId="10" priority="11" operator="containsText" text="Skriv bemærkninger eller uddybelse her">
      <formula>NOT(ISERROR(SEARCH("Skriv bemærkninger eller uddybelse her",F75)))</formula>
    </cfRule>
  </conditionalFormatting>
  <conditionalFormatting sqref="F75:F80">
    <cfRule type="cellIs" dxfId="9" priority="10" operator="equal">
      <formula>"Benyt gerne dette felt til at uddybe besvarelsen"</formula>
    </cfRule>
  </conditionalFormatting>
  <conditionalFormatting sqref="F83:F85">
    <cfRule type="cellIs" dxfId="8" priority="8" operator="equal">
      <formula>"Benyt gerne dette felt til at uddybe besvarelsen"</formula>
    </cfRule>
    <cfRule type="containsText" dxfId="7" priority="9" operator="containsText" text="Skriv bemærkninger eller uddybelse her">
      <formula>NOT(ISERROR(SEARCH("Skriv bemærkninger eller uddybelse her",F83)))</formula>
    </cfRule>
  </conditionalFormatting>
  <conditionalFormatting sqref="F88:F95">
    <cfRule type="cellIs" dxfId="6" priority="6" operator="equal">
      <formula>"Benyt gerne dette felt til at uddybe besvarelsen"</formula>
    </cfRule>
    <cfRule type="containsText" dxfId="5" priority="7" operator="containsText" text="Skriv bemærkninger eller uddybelse her">
      <formula>NOT(ISERROR(SEARCH("Skriv bemærkninger eller uddybelse her",F88)))</formula>
    </cfRule>
  </conditionalFormatting>
  <conditionalFormatting sqref="F57:F58">
    <cfRule type="cellIs" dxfId="4" priority="4" operator="equal">
      <formula>"Benyt gerne dette felt til at uddybe besvarelsen"</formula>
    </cfRule>
    <cfRule type="containsText" dxfId="3" priority="5" operator="containsText" text="Skriv bemærkninger eller uddybelse her">
      <formula>NOT(ISERROR(SEARCH("Skriv bemærkninger eller uddybelse her",F57)))</formula>
    </cfRule>
  </conditionalFormatting>
  <conditionalFormatting sqref="F59:F61">
    <cfRule type="cellIs" dxfId="2" priority="2" operator="equal">
      <formula>"Benyt gerne dette felt til at uddybe besvarelsen"</formula>
    </cfRule>
    <cfRule type="containsText" dxfId="1" priority="3" operator="containsText" text="Skriv bemærkninger eller uddybelse her">
      <formula>NOT(ISERROR(SEARCH("Skriv bemærkninger eller uddybelse her",F59)))</formula>
    </cfRule>
  </conditionalFormatting>
  <conditionalFormatting sqref="F22:F23">
    <cfRule type="cellIs" dxfId="0" priority="1" operator="equal">
      <formula>"Benyt gerne dette felt til at uddybe besvarelsen"</formula>
    </cfRule>
  </conditionalFormatting>
  <dataValidations xWindow="828" yWindow="471" count="34">
    <dataValidation allowBlank="1" showErrorMessage="1" promptTitle="Hjælpetekst" prompt="Test" sqref="D22" xr:uid="{0103533A-08FF-4B53-B4E2-B31CBEDA5244}"/>
    <dataValidation allowBlank="1" showInputMessage="1" showErrorMessage="1" prompt="For brugerinteraktioner menes der sagsbehandlere og andre ansatte ved DSS._x000a_Ellers tælles system til system interaktioner. " sqref="D8" xr:uid="{CACE34D3-27BA-4C94-AA29-E22B01856073}"/>
    <dataValidation allowBlank="1" showInputMessage="1" showErrorMessage="1" prompt="For systemer med brugere menes der borgere og eksterne fagfolk, som advokater, der ikke er ansat ved DSS. _x000a_Eller tælles interaktioner som system til system. " sqref="D7" xr:uid="{5168203E-B007-4BC1-90BF-E296116D13AE}"/>
    <dataValidation allowBlank="1" showInputMessage="1" showErrorMessage="1" prompt="Eller er systemet i vendor lock-in? " sqref="D13" xr:uid="{654329A6-DBD3-4B15-B468-C599D733094F}"/>
    <dataValidation allowBlank="1" showInputMessage="1" showErrorMessage="1" prompt="Eller skal der tilkøbes ressourcer i markedet? " sqref="D14" xr:uid="{DD14D49C-E1CC-4DBB-B686-4E407DA1BE36}"/>
    <dataValidation allowBlank="1" showInputMessage="1" showErrorMessage="1" prompt="Løbende udgifter til licenser, leverandører, drift, systemejer, + TOM til hjælpning af slutbrugere support m.m." sqref="D17" xr:uid="{7C3B0E1D-40B1-4B7F-86FF-C8EA6A53998C}"/>
    <dataValidation allowBlank="1" showInputMessage="1" showErrorMessage="1" prompt="Kan nemt ændres og/eller udvides" sqref="D29" xr:uid="{2AA77B13-0379-46E3-96EF-32ADE5FC12C1}"/>
    <dataValidation allowBlank="1" showInputMessage="1" showErrorMessage="1" prompt="Zero Trust er en sikkerhedsmodel, der bygger på princippet om aldrig at stole på noget eller nogen, selv inden for et sikkert netværk, og altid validere og verificere identitet og adgang. " sqref="D40" xr:uid="{05E81EBA-CBCC-4459-B0BA-97AF2A7CFC4E}"/>
    <dataValidation allowBlank="1" showInputMessage="1" showErrorMessage="1" prompt="Tekniske integration fra eksterne kilder. " sqref="D52" xr:uid="{6C2E6E03-EE07-4A37-8289-184C71DB9559}"/>
    <dataValidation allowBlank="1" showInputMessage="1" showErrorMessage="1" prompt="Tekniske integrationer til andre systemer." sqref="D55" xr:uid="{853B1D99-848E-4A83-AC70-EF7DEC9A0476}"/>
    <dataValidation allowBlank="1" showInputMessage="1" showErrorMessage="1" prompt="Indeholder datasæt de elementer der er forventet ift. dets anvendelse?" sqref="D57" xr:uid="{90804287-CD11-4BD6-8FA8-6896EDEC5E17}"/>
    <dataValidation allowBlank="1" showInputMessage="1" showErrorMessage="1" prompt="Så som håndtering og tilretning af datasæt I excel. Gælder ikke konfigurationsdata ol. " sqref="D62" xr:uid="{9BEA84F8-CF20-4DCF-AAFD-61A524BE9FA1}"/>
    <dataValidation allowBlank="1" showInputMessage="1" showErrorMessage="1" prompt="Indebærer kodedokumentation, kogebøge, driftsvejledninger etc" sqref="D69" xr:uid="{DB024C5D-78F9-42A2-8723-87EE268A2043}"/>
    <dataValidation allowBlank="1" showInputMessage="1" showErrorMessage="1" prompt="Taget I betragtning at der er forskellige typer af opgaver, både teknisk og forretningsmæssigt vedligehold. Overvej frekvens, tidsforbrug, nødvendig nedetid, brugersupport, m.m. med. " sqref="D72" xr:uid="{721497EE-BB42-460E-A717-694F21198317}"/>
    <dataValidation allowBlank="1" showInputMessage="1" showErrorMessage="1" prompt="Er det muligt at arbejde efter en plan eller kommer der ofte uventede ændringer?" sqref="D77" xr:uid="{2A022F48-807B-4045-9F0D-B0A1EB473A50}"/>
    <dataValidation allowBlank="1" showInputMessage="1" showErrorMessage="1" prompt="Bliver ændringerne dokumenteret, opstår der flere fejl, osv." sqref="D78" xr:uid="{E5D18CB1-5E85-49AD-B367-45EC38B02CE6}"/>
    <dataValidation allowBlank="1" showInputMessage="1" showErrorMessage="1" prompt="Ansvarsområder og opgaver som systemejer varetager." sqref="D70" xr:uid="{5B3E3435-E466-4FD2-BDF1-9962ED6664ED}"/>
    <dataValidation allowBlank="1" showInputMessage="1" showErrorMessage="1" prompt="Interne nedbrud I systemet - ikke eksterne som NemID eller andet" sqref="D83" xr:uid="{D8BA6970-70C6-4232-B619-F9C1B2CB4AAF}"/>
    <dataValidation allowBlank="1" showInputMessage="1" showErrorMessage="1" prompt="beskriv systemets idriftsættelses historik, fx releae 1 2023" sqref="D18" xr:uid="{DDA420DA-DAC4-481B-9544-A60CA8CCE321}"/>
    <dataValidation allowBlank="1" showInputMessage="1" showErrorMessage="1" prompt="For de eksterne kilder der benyttes, bruger man det mønster der er beskrevet I deres seneste dokumentation? " sqref="D51" xr:uid="{254D9DF0-E354-4B7F-A0A7-CF5AA834A10C}"/>
    <dataValidation allowBlank="1" showInputMessage="1" showErrorMessage="1" prompt="Fx. hverdage 16-17. " sqref="D9" xr:uid="{CA84E809-AB78-464E-BD3A-382C800766C3}"/>
    <dataValidation allowBlank="1" showInputMessage="1" showErrorMessage="1" prompt="Angiv her de specifikke kodesprog der benyttes. " sqref="F22:F23" xr:uid="{E4DD7776-9761-47B8-93EF-ECF4F52468ED}"/>
    <dataValidation allowBlank="1" showInputMessage="1" showErrorMessage="1" prompt="COTS står for &quot;Commercial Off-The-Shelf&quot; og refererer til færdigudviklede produkter, der kan købes og bruges direkte uden ændringer. Eksempelvis, Microsoft Office, og forskellige ERP-systemer som SAP eller Oracle." sqref="D25" xr:uid="{B04F059A-33DC-46E0-BD35-83DE41A2C198}"/>
    <dataValidation allowBlank="1" showInputMessage="1" showErrorMessage="1" prompt="Redudant kode referer til kode, der er overflødig og ikke bidrager til funktionaliteten af systemet. Dette kan opstå af forskellige årsager og kan medføre ineffektivitet og øget kompleksitet i vedligeholdelsen af systemet.  " sqref="D31" xr:uid="{F44DD039-A30B-4033-BB89-302A2C3D78A7}"/>
    <dataValidation allowBlank="1" showInputMessage="1" showErrorMessage="1" prompt="Den fælles offentlige arkitektur (FOA) i Danmark er en ramme for at skabe en sammenhængende digital infrastruktur på tværs af offentlige myndigheder." sqref="D36" xr:uid="{D8A6AAC4-6790-4AC8-9E5A-A5DDA9B95F4A}"/>
    <dataValidation allowBlank="1" showInputMessage="1" showErrorMessage="1" prompt="Fælleskomponenter refererer til standardiserede, genanvendelige moduler eller services, der anvendes på tværs af forskellige systemer og applikationer inden for en organisation eller mellem flere organisatione" sqref="D37" xr:uid="{13696CC3-9856-4D85-A75F-BFC58C6DD520}"/>
    <dataValidation allowBlank="1" showInputMessage="1" showErrorMessage="1" prompt="Containerbaseret deployment er en metode til at implementere applikationer ved hjælp af container-teknologi. Containere er letvægts, isolerede enheder, der pakker applikationens kode sammen med dens afhængigheder og konfiguration." sqref="D41" xr:uid="{3DD816B2-BAD7-4F63-B35B-B76960DF87FC}"/>
    <dataValidation allowBlank="1" showInputMessage="1" showErrorMessage="1" prompt="Cloud computing er en teknologi, der leverer on-demand adgang til computingressourcer (f.eks. servere, lagring, databaser, netværk, software) over internettet, hvilket muliggør fleksibel og skalerbar it-infrastruktur uden behov for lokal hardware." sqref="D42" xr:uid="{0F71209E-AFE2-4ED4-BFA6-335C3813A011}"/>
    <dataValidation allowBlank="1" showInputMessage="1" showErrorMessage="1" prompt="Datadrevet arkitektur er en tilgang til systemdesign, hvor data er den centrale komponent, og beslutninger træffes baseret på dataanalyse og realtidsdata, hvilket sikrer, at systemer er optimeret for præcision, relevans og effektivitet." sqref="D43" xr:uid="{3F9C7C58-6AAA-4CA4-8995-A3D144C8FE73}"/>
    <dataValidation allowBlank="1" showInputMessage="1" showErrorMessage="1" prompt="jf. de tekniske minimumskrav for statslige myndigheder. " sqref="D90:D93" xr:uid="{9B95B5A5-2270-4AC3-85C2-495A5B326191}"/>
    <dataValidation allowBlank="1" showInputMessage="1" showErrorMessage="1" prompt="Tænk på, om koden indeholder gentagne elementer eller funktioner, som kunne være gjort til fælleskomponenter for at forenkle vedligeholdelse og forbedre effektiviteten." sqref="D32" xr:uid="{6CEA0FE6-B158-4B4F-90E1-BB3A21B7895D}"/>
    <dataValidation allowBlank="1" showInputMessage="1" showErrorMessage="1" prompt="Inkluderer ikke omkostninger til servere og infrastruktur" sqref="D15" xr:uid="{11681A40-D917-4463-84EF-B42D7A33DFE6}"/>
    <dataValidation allowBlank="1" showInputMessage="1" showErrorMessage="1" prompt="Investeringsmidler" sqref="D16" xr:uid="{CBFB4434-D1E2-4DD4-955C-23E3805ED834}"/>
    <dataValidation allowBlank="1" showInputMessage="1" showErrorMessage="1" prompt="Er systemet in vendor lock-in? " sqref="D47" xr:uid="{5AEAC7FE-5D37-4F2E-BF42-0649D4EFB5BE}"/>
  </dataValidations>
  <hyperlinks>
    <hyperlink ref="C90" r:id="rId1" xr:uid="{35AE6A5D-7300-42DA-B39C-8594F7E0A73C}"/>
    <hyperlink ref="C91" r:id="rId2" xr:uid="{907D93C6-9761-4555-8AA8-487D9DB85244}"/>
    <hyperlink ref="C92" r:id="rId3" xr:uid="{7733B91A-8241-4991-B2A2-EFC163CD4F96}"/>
    <hyperlink ref="C93" r:id="rId4" xr:uid="{701B1ECE-FCD8-4010-B679-CA237C48A91B}"/>
    <hyperlink ref="C36" r:id="rId5" xr:uid="{AB504AE8-D9CA-41E7-8D90-823464676953}"/>
  </hyperlinks>
  <pageMargins left="0.7" right="0.7" top="0.75" bottom="0.75" header="0.3" footer="0.3"/>
  <pageSetup paperSize="9" scale="43" fitToWidth="0" fitToHeight="0" orientation="portrait" r:id="rId6"/>
  <extLst>
    <ext xmlns:x14="http://schemas.microsoft.com/office/spreadsheetml/2009/9/main" uri="{CCE6A557-97BC-4b89-ADB6-D9C93CAAB3DF}">
      <x14:dataValidations xmlns:xm="http://schemas.microsoft.com/office/excel/2006/main" xWindow="828" yWindow="471" count="63">
        <x14:dataValidation type="list" allowBlank="1" showInputMessage="1" showErrorMessage="1" xr:uid="{A1580FF3-E3AB-4D7B-B9A8-370080D6FD1F}">
          <x14:formula1>
            <xm:f>Listedata!$C$79:$C$83</xm:f>
          </x14:formula1>
          <xm:sqref>E26</xm:sqref>
        </x14:dataValidation>
        <x14:dataValidation type="list" allowBlank="1" showInputMessage="1" showErrorMessage="1" xr:uid="{EAC38C81-0135-4BCC-B3E0-722B4FF991C1}">
          <x14:formula1>
            <xm:f>Listedata!$C$85:$C$89</xm:f>
          </x14:formula1>
          <xm:sqref>E27</xm:sqref>
        </x14:dataValidation>
        <x14:dataValidation type="list" allowBlank="1" showInputMessage="1" showErrorMessage="1" xr:uid="{9EEF0D33-DC78-4655-8CBD-CE349667A507}">
          <x14:formula1>
            <xm:f>Listedata!$C$108:$C$111</xm:f>
          </x14:formula1>
          <xm:sqref>E31</xm:sqref>
        </x14:dataValidation>
        <x14:dataValidation type="list" allowBlank="1" showInputMessage="1" showErrorMessage="1" xr:uid="{F10E8F42-E9AB-4840-A81E-96E704E55B5D}">
          <x14:formula1>
            <xm:f>Listedata!$C$113:$C$117</xm:f>
          </x14:formula1>
          <xm:sqref>E32</xm:sqref>
        </x14:dataValidation>
        <x14:dataValidation type="list" allowBlank="1" showInputMessage="1" showErrorMessage="1" xr:uid="{CF4365D8-422F-407A-BE86-61DE2E35C0E0}">
          <x14:formula1>
            <xm:f>Listedata!$C$134:$C$138</xm:f>
          </x14:formula1>
          <xm:sqref>E37</xm:sqref>
        </x14:dataValidation>
        <x14:dataValidation type="list" allowBlank="1" showInputMessage="1" showErrorMessage="1" xr:uid="{8FAFB3D0-6641-4A95-9962-47CAD8E4A06C}">
          <x14:formula1>
            <xm:f>Listedata!$C$12:$C$15</xm:f>
          </x14:formula1>
          <xm:sqref>E6</xm:sqref>
        </x14:dataValidation>
        <x14:dataValidation type="list" allowBlank="1" showInputMessage="1" showErrorMessage="1" xr:uid="{B0C42CF1-2442-4EC9-A0E8-2C6A72C68082}">
          <x14:formula1>
            <xm:f>Listedata!$C$30:$C$33</xm:f>
          </x14:formula1>
          <xm:sqref>E12</xm:sqref>
        </x14:dataValidation>
        <x14:dataValidation type="list" allowBlank="1" showInputMessage="1" showErrorMessage="1" xr:uid="{0FB5CC3A-516B-421B-B221-B93C9E7A2339}">
          <x14:formula1>
            <xm:f>Listedata!$C$35:$C$37</xm:f>
          </x14:formula1>
          <xm:sqref>E13</xm:sqref>
        </x14:dataValidation>
        <x14:dataValidation type="list" allowBlank="1" showInputMessage="1" showErrorMessage="1" xr:uid="{2F6089AB-6375-428B-BB2B-496AA3D511C6}">
          <x14:formula1>
            <xm:f>Listedata!$C$39:$C$41</xm:f>
          </x14:formula1>
          <xm:sqref>E14</xm:sqref>
        </x14:dataValidation>
        <x14:dataValidation type="list" allowBlank="1" showInputMessage="1" showErrorMessage="1" xr:uid="{ABA52E3D-13D8-4056-94AA-DEAADA847DFA}">
          <x14:formula1>
            <xm:f>Listedata!$C$45:$C$49</xm:f>
          </x14:formula1>
          <xm:sqref>E17</xm:sqref>
        </x14:dataValidation>
        <x14:dataValidation type="list" allowBlank="1" showInputMessage="1" showErrorMessage="1" xr:uid="{97862BEE-7418-4BD3-A784-37BBC6411188}">
          <x14:formula1>
            <xm:f>Listedata!$C$91:$C$95</xm:f>
          </x14:formula1>
          <xm:sqref>E28</xm:sqref>
        </x14:dataValidation>
        <x14:dataValidation type="list" allowBlank="1" showInputMessage="1" showErrorMessage="1" xr:uid="{53189A51-4A1E-41A9-945B-71F629907439}">
          <x14:formula1>
            <xm:f>Listedata!$C$97:$C$101</xm:f>
          </x14:formula1>
          <xm:sqref>E29</xm:sqref>
        </x14:dataValidation>
        <x14:dataValidation type="list" allowBlank="1" showInputMessage="1" showErrorMessage="1" xr:uid="{1B3C9C3D-1D57-4198-B6C9-E3392B6DAAE1}">
          <x14:formula1>
            <xm:f>Listedata!$C$103:$C$106</xm:f>
          </x14:formula1>
          <xm:sqref>E30</xm:sqref>
        </x14:dataValidation>
        <x14:dataValidation type="list" allowBlank="1" showInputMessage="1" showErrorMessage="1" xr:uid="{EECB40F8-C024-49CB-B399-8402F763BF80}">
          <x14:formula1>
            <xm:f>Listedata!$C$123:$C$127</xm:f>
          </x14:formula1>
          <xm:sqref>E35</xm:sqref>
        </x14:dataValidation>
        <x14:dataValidation type="list" allowBlank="1" showInputMessage="1" showErrorMessage="1" xr:uid="{7BEDC8F8-CF7B-4CE5-8697-A018D5B8FCEA}">
          <x14:formula1>
            <xm:f>Listedata!$C$129:$C$132</xm:f>
          </x14:formula1>
          <xm:sqref>E36</xm:sqref>
        </x14:dataValidation>
        <x14:dataValidation type="list" allowBlank="1" showInputMessage="1" showErrorMessage="1" xr:uid="{0195CF49-61C3-4C61-80F2-CF6BC789C087}">
          <x14:formula1>
            <xm:f>Listedata!$C$140:$C$144</xm:f>
          </x14:formula1>
          <xm:sqref>E38</xm:sqref>
        </x14:dataValidation>
        <x14:dataValidation type="list" allowBlank="1" showInputMessage="1" showErrorMessage="1" xr:uid="{F1550088-42EF-4C6A-A6C5-5E75AEB87773}">
          <x14:formula1>
            <xm:f>Listedata!$C$147:$C$151</xm:f>
          </x14:formula1>
          <xm:sqref>E40</xm:sqref>
        </x14:dataValidation>
        <x14:dataValidation type="list" allowBlank="1" showInputMessage="1" showErrorMessage="1" xr:uid="{5ADC8395-B16A-4F24-A77A-749C19182134}">
          <x14:formula1>
            <xm:f>Listedata!$C$153:$C$157</xm:f>
          </x14:formula1>
          <xm:sqref>E41</xm:sqref>
        </x14:dataValidation>
        <x14:dataValidation type="list" allowBlank="1" showInputMessage="1" showErrorMessage="1" xr:uid="{7715C580-2E3D-4B2C-8478-EB5CE389C49A}">
          <x14:formula1>
            <xm:f>Listedata!$C$159:$C$163</xm:f>
          </x14:formula1>
          <xm:sqref>E42</xm:sqref>
        </x14:dataValidation>
        <x14:dataValidation type="list" allowBlank="1" showInputMessage="1" showErrorMessage="1" xr:uid="{C04F92C8-2F9C-4BA7-9B89-85FF8CCB42B4}">
          <x14:formula1>
            <xm:f>Listedata!$C$165:$C$169</xm:f>
          </x14:formula1>
          <xm:sqref>E43</xm:sqref>
        </x14:dataValidation>
        <x14:dataValidation type="list" allowBlank="1" showInputMessage="1" showErrorMessage="1" xr:uid="{0B056874-B6E4-4A1E-BC9B-1C33378404E7}">
          <x14:formula1>
            <xm:f>Listedata!$C$190:$C$194</xm:f>
          </x14:formula1>
          <xm:sqref>E51</xm:sqref>
        </x14:dataValidation>
        <x14:dataValidation type="list" allowBlank="1" showInputMessage="1" showErrorMessage="1" xr:uid="{21DD47E8-B077-4A11-A842-6104433C875A}">
          <x14:formula1>
            <xm:f>Listedata!$C$196:$C$200</xm:f>
          </x14:formula1>
          <xm:sqref>E52</xm:sqref>
        </x14:dataValidation>
        <x14:dataValidation type="list" allowBlank="1" showInputMessage="1" showErrorMessage="1" xr:uid="{D561931D-CD79-45B9-B749-FCFE12EE99DD}">
          <x14:formula1>
            <xm:f>Listedata!$C$203:$C$207</xm:f>
          </x14:formula1>
          <xm:sqref>E54</xm:sqref>
        </x14:dataValidation>
        <x14:dataValidation type="list" allowBlank="1" showInputMessage="1" showErrorMessage="1" xr:uid="{F65678B5-CFFE-4CEB-8716-4C32FF767387}">
          <x14:formula1>
            <xm:f>Listedata!$C$209:$C$213</xm:f>
          </x14:formula1>
          <xm:sqref>E55</xm:sqref>
        </x14:dataValidation>
        <x14:dataValidation type="list" allowBlank="1" showInputMessage="1" showErrorMessage="1" xr:uid="{1D9CA11B-6D7B-456E-B9B3-E6207591D123}">
          <x14:formula1>
            <xm:f>Listedata!$C$215:$C$218</xm:f>
          </x14:formula1>
          <xm:sqref>E57</xm:sqref>
        </x14:dataValidation>
        <x14:dataValidation type="list" allowBlank="1" showInputMessage="1" showErrorMessage="1" xr:uid="{8F03CE92-D0A3-4AE6-9C3C-90BF564FA341}">
          <x14:formula1>
            <xm:f>Listedata!$C$230:$C$233</xm:f>
          </x14:formula1>
          <xm:sqref>E60</xm:sqref>
        </x14:dataValidation>
        <x14:dataValidation type="list" allowBlank="1" showInputMessage="1" showErrorMessage="1" xr:uid="{541B6358-027F-4454-932D-C5A93D508140}">
          <x14:formula1>
            <xm:f>Listedata!$C$235:$C$239</xm:f>
          </x14:formula1>
          <xm:sqref>E61</xm:sqref>
        </x14:dataValidation>
        <x14:dataValidation type="list" allowBlank="1" showInputMessage="1" showErrorMessage="1" xr:uid="{D4D502EC-185E-4E22-99E4-5F789D5799B7}">
          <x14:formula1>
            <xm:f>Listedata!$C$241:$C$244</xm:f>
          </x14:formula1>
          <xm:sqref>E62</xm:sqref>
        </x14:dataValidation>
        <x14:dataValidation type="list" allowBlank="1" showInputMessage="1" showErrorMessage="1" xr:uid="{E7D7896A-1313-4AEC-8D42-F51C2C0F6786}">
          <x14:formula1>
            <xm:f>Listedata!$C$246:$C$249</xm:f>
          </x14:formula1>
          <xm:sqref>E63</xm:sqref>
        </x14:dataValidation>
        <x14:dataValidation type="list" allowBlank="1" showInputMessage="1" showErrorMessage="1" xr:uid="{D6603566-02AB-4F11-AF9A-ECA0A556534B}">
          <x14:formula1>
            <xm:f>Listedata!$C$251:$C$254</xm:f>
          </x14:formula1>
          <xm:sqref>E64</xm:sqref>
        </x14:dataValidation>
        <x14:dataValidation type="list" allowBlank="1" showInputMessage="1" showErrorMessage="1" xr:uid="{7F4E9B89-4491-46DB-A73F-4F7A10AB6358}">
          <x14:formula1>
            <xm:f>Listedata!$C$260:$C$264</xm:f>
          </x14:formula1>
          <xm:sqref>E67</xm:sqref>
        </x14:dataValidation>
        <x14:dataValidation type="list" allowBlank="1" showInputMessage="1" showErrorMessage="1" xr:uid="{DC337CFF-2758-4F42-9651-DC13E25474F4}">
          <x14:formula1>
            <xm:f>Listedata!$C$266:$C$270</xm:f>
          </x14:formula1>
          <xm:sqref>E68</xm:sqref>
        </x14:dataValidation>
        <x14:dataValidation type="list" allowBlank="1" showInputMessage="1" showErrorMessage="1" xr:uid="{0C9E4899-9E26-48CD-9E93-6E0165E78FA2}">
          <x14:formula1>
            <xm:f>Listedata!$C$272:$C$276</xm:f>
          </x14:formula1>
          <xm:sqref>E69</xm:sqref>
        </x14:dataValidation>
        <x14:dataValidation type="list" allowBlank="1" showInputMessage="1" showErrorMessage="1" xr:uid="{F06140F2-8E99-483B-A45F-F693AC3378BD}">
          <x14:formula1>
            <xm:f>Listedata!$C$278:$C$282</xm:f>
          </x14:formula1>
          <xm:sqref>E70</xm:sqref>
        </x14:dataValidation>
        <x14:dataValidation type="list" allowBlank="1" showInputMessage="1" showErrorMessage="1" xr:uid="{5B03AE16-9B65-4434-8EBA-66B05EDBF8E9}">
          <x14:formula1>
            <xm:f>Listedata!$C$284:$C$289</xm:f>
          </x14:formula1>
          <xm:sqref>E71</xm:sqref>
        </x14:dataValidation>
        <x14:dataValidation type="list" allowBlank="1" showInputMessage="1" showErrorMessage="1" xr:uid="{4815C57C-210D-4C3B-B8FF-A15F5F473CAE}">
          <x14:formula1>
            <xm:f>Listedata!$C$291:$C$296</xm:f>
          </x14:formula1>
          <xm:sqref>E72</xm:sqref>
        </x14:dataValidation>
        <x14:dataValidation type="list" allowBlank="1" showInputMessage="1" showErrorMessage="1" xr:uid="{C9843879-E93C-4202-8587-A34E8F73DC28}">
          <x14:formula1>
            <xm:f>Listedata!$C$302:$C$306</xm:f>
          </x14:formula1>
          <xm:sqref>E75</xm:sqref>
        </x14:dataValidation>
        <x14:dataValidation type="list" allowBlank="1" showInputMessage="1" showErrorMessage="1" xr:uid="{376B704B-0BD7-4C4C-AB91-E06F9FD35A11}">
          <x14:formula1>
            <xm:f>Listedata!$C$312:$C$316</xm:f>
          </x14:formula1>
          <xm:sqref>E77</xm:sqref>
        </x14:dataValidation>
        <x14:dataValidation type="list" allowBlank="1" showInputMessage="1" showErrorMessage="1" xr:uid="{EAB9CB67-D096-4A88-B9E6-F937725616CE}">
          <x14:formula1>
            <xm:f>Listedata!$C$318:$C$322</xm:f>
          </x14:formula1>
          <xm:sqref>E78</xm:sqref>
        </x14:dataValidation>
        <x14:dataValidation type="list" allowBlank="1" showInputMessage="1" showErrorMessage="1" xr:uid="{00223EA4-5B0F-4160-94A6-3ACD3E09BA71}">
          <x14:formula1>
            <xm:f>Listedata!$C$324:$C$326</xm:f>
          </x14:formula1>
          <xm:sqref>E79</xm:sqref>
        </x14:dataValidation>
        <x14:dataValidation type="list" allowBlank="1" showInputMessage="1" showErrorMessage="1" xr:uid="{BB8A9C44-5B80-409B-A267-AC22B0E0A31B}">
          <x14:formula1>
            <xm:f>Listedata!$C$328:$C$332</xm:f>
          </x14:formula1>
          <xm:sqref>E80</xm:sqref>
        </x14:dataValidation>
        <x14:dataValidation type="list" allowBlank="1" showInputMessage="1" showErrorMessage="1" xr:uid="{F80576F8-9D16-4B29-ABF0-FE2B60FAD7A5}">
          <x14:formula1>
            <xm:f>Listedata!$C$338:$C$341</xm:f>
          </x14:formula1>
          <xm:sqref>E83</xm:sqref>
        </x14:dataValidation>
        <x14:dataValidation type="list" allowBlank="1" showInputMessage="1" showErrorMessage="1" xr:uid="{ADA3F63C-D19D-478C-B221-B04348350471}">
          <x14:formula1>
            <xm:f>Listedata!$C$343:$C$346</xm:f>
          </x14:formula1>
          <xm:sqref>E84</xm:sqref>
        </x14:dataValidation>
        <x14:dataValidation type="list" allowBlank="1" showInputMessage="1" showErrorMessage="1" xr:uid="{C4CC2FF9-3668-4B26-925C-A3BE05ADF99A}">
          <x14:formula1>
            <xm:f>Listedata!$C$348:$C$351</xm:f>
          </x14:formula1>
          <xm:sqref>E85</xm:sqref>
        </x14:dataValidation>
        <x14:dataValidation type="list" allowBlank="1" showInputMessage="1" showErrorMessage="1" xr:uid="{D952DBE4-6B6C-4936-AE25-6AF305FAC505}">
          <x14:formula1>
            <xm:f>Listedata!$C$357:$C$361</xm:f>
          </x14:formula1>
          <xm:sqref>E88</xm:sqref>
        </x14:dataValidation>
        <x14:dataValidation type="list" allowBlank="1" showInputMessage="1" showErrorMessage="1" xr:uid="{43980A29-CB89-465C-B0C7-CD78C4FD5729}">
          <x14:formula1>
            <xm:f>Listedata!$C$373:$C$377</xm:f>
          </x14:formula1>
          <xm:sqref>E91</xm:sqref>
        </x14:dataValidation>
        <x14:dataValidation type="list" allowBlank="1" showInputMessage="1" showErrorMessage="1" xr:uid="{19120BB9-5CC1-43DD-95B8-C723E5C1B57C}">
          <x14:formula1>
            <xm:f>Listedata!$C$390:$C$392</xm:f>
          </x14:formula1>
          <xm:sqref>E94</xm:sqref>
        </x14:dataValidation>
        <x14:dataValidation type="list" allowBlank="1" showInputMessage="1" showErrorMessage="1" xr:uid="{B0BB76F5-F3AB-4780-A416-86862993F79C}">
          <x14:formula1>
            <xm:f>Listedata!$C$394:$C$396</xm:f>
          </x14:formula1>
          <xm:sqref>E95</xm:sqref>
        </x14:dataValidation>
        <x14:dataValidation type="list" allowBlank="1" showInputMessage="1" showErrorMessage="1" xr:uid="{72265D13-66C2-4977-AEF2-DEE5011B3220}">
          <x14:formula1>
            <xm:f>Listedata!$C$58:$C$64</xm:f>
          </x14:formula1>
          <xm:sqref>E22</xm:sqref>
        </x14:dataValidation>
        <x14:dataValidation type="list" allowBlank="1" showInputMessage="1" showErrorMessage="1" xr:uid="{56A23844-37E0-4428-AC20-20A3C1786794}">
          <x14:formula1>
            <xm:f>Listedata!$C$66:$C$72</xm:f>
          </x14:formula1>
          <xm:sqref>E23</xm:sqref>
        </x14:dataValidation>
        <x14:dataValidation type="list" allowBlank="1" showInputMessage="1" showErrorMessage="1" xr:uid="{8B91B399-4E1F-4574-8E3F-7C7CC04DED27}">
          <x14:formula1>
            <xm:f>Listedata!$C$74:$C$77</xm:f>
          </x14:formula1>
          <xm:sqref>E25</xm:sqref>
        </x14:dataValidation>
        <x14:dataValidation type="list" allowBlank="1" showInputMessage="1" showErrorMessage="1" xr:uid="{4B739058-84E8-4101-9D67-CBEC8BB3376D}">
          <x14:formula1>
            <xm:f>Listedata!$C$22:$C$25</xm:f>
          </x14:formula1>
          <xm:sqref>E10</xm:sqref>
        </x14:dataValidation>
        <x14:dataValidation type="list" allowBlank="1" showInputMessage="1" showErrorMessage="1" xr:uid="{375E4C20-1F07-465C-9C16-B4529871FD8C}">
          <x14:formula1>
            <xm:f>Listedata!$C$26:$C$29</xm:f>
          </x14:formula1>
          <xm:sqref>E11</xm:sqref>
        </x14:dataValidation>
        <x14:dataValidation type="list" allowBlank="1" showInputMessage="1" showErrorMessage="1" xr:uid="{3D785A8A-6C73-4F4E-9378-58357D51E020}">
          <x14:formula1>
            <xm:f>Listedata!$C$171:$C$175</xm:f>
          </x14:formula1>
          <xm:sqref>E44</xm:sqref>
        </x14:dataValidation>
        <x14:dataValidation type="list" allowBlank="1" showInputMessage="1" showErrorMessage="1" xr:uid="{1005BD4E-3290-4F8B-9285-4540D7D0CFBB}">
          <x14:formula1>
            <xm:f>Listedata!$C$177:$C$179</xm:f>
          </x14:formula1>
          <xm:sqref>E46</xm:sqref>
        </x14:dataValidation>
        <x14:dataValidation type="list" allowBlank="1" showInputMessage="1" showErrorMessage="1" xr:uid="{BCCDCC80-3CF1-4B88-BAB5-01D003C58C4B}">
          <x14:formula1>
            <xm:f>Listedata!$C$181:$C$183</xm:f>
          </x14:formula1>
          <xm:sqref>E47</xm:sqref>
        </x14:dataValidation>
        <x14:dataValidation type="list" allowBlank="1" showInputMessage="1" showErrorMessage="1" xr:uid="{9DD571E3-8A35-45C7-B2D9-22466DDDD0EE}">
          <x14:formula1>
            <xm:f>Listedata!$C$368:$C$371</xm:f>
          </x14:formula1>
          <xm:sqref>E90</xm:sqref>
        </x14:dataValidation>
        <x14:dataValidation type="list" allowBlank="1" showInputMessage="1" showErrorMessage="1" xr:uid="{0FC08673-584C-4929-904D-2270523BC15E}">
          <x14:formula1>
            <xm:f>Listedata!$C$363:$C$366</xm:f>
          </x14:formula1>
          <xm:sqref>E89</xm:sqref>
        </x14:dataValidation>
        <x14:dataValidation type="list" allowBlank="1" showInputMessage="1" showErrorMessage="1" xr:uid="{F745E5DD-069A-4F7E-B2FE-3692F3995CE9}">
          <x14:formula1>
            <xm:f>Listedata!$C$379:$C$382</xm:f>
          </x14:formula1>
          <xm:sqref>E92</xm:sqref>
        </x14:dataValidation>
        <x14:dataValidation type="list" allowBlank="1" showInputMessage="1" showErrorMessage="1" xr:uid="{354A6D41-853E-4CAA-96B0-7744456ED326}">
          <x14:formula1>
            <xm:f>Listedata!$C$384:$C$388</xm:f>
          </x14:formula1>
          <xm:sqref>E93</xm:sqref>
        </x14:dataValidation>
        <x14:dataValidation type="list" allowBlank="1" showInputMessage="1" showErrorMessage="1" xr:uid="{6F5F6338-8DA3-472F-8CA0-66622561D47D}">
          <x14:formula1>
            <xm:f>Listedata!$C$308:$C$310</xm:f>
          </x14:formula1>
          <xm:sqref>E76</xm:sqref>
        </x14:dataValidation>
        <x14:dataValidation type="list" allowBlank="1" showInputMessage="1" showErrorMessage="1" xr:uid="{3DDD7D6A-A85F-4F11-9BB4-71B8DBBAE4A3}">
          <x14:formula1>
            <xm:f>Listedata!$C$220:$C$223</xm:f>
          </x14:formula1>
          <xm:sqref>E58</xm:sqref>
        </x14:dataValidation>
        <x14:dataValidation type="list" allowBlank="1" showInputMessage="1" showErrorMessage="1" xr:uid="{48E7924C-3183-4CE2-88CB-D45C288EC4E8}">
          <x14:formula1>
            <xm:f>Listedata!$C$225:$C$228</xm:f>
          </x14:formula1>
          <xm:sqref>E59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CFAB5-8E24-493F-8A46-5C94872C57D8}">
  <dimension ref="A2:P399"/>
  <sheetViews>
    <sheetView zoomScale="110" zoomScaleNormal="110" workbookViewId="0">
      <selection activeCell="B52" sqref="B52"/>
    </sheetView>
  </sheetViews>
  <sheetFormatPr defaultRowHeight="14.5" x14ac:dyDescent="0.35"/>
  <cols>
    <col min="1" max="1" width="5.54296875" style="1" customWidth="1"/>
    <col min="2" max="2" width="83.453125" style="6" customWidth="1"/>
    <col min="3" max="3" width="80.1796875" style="6" customWidth="1"/>
    <col min="4" max="4" width="15.453125" style="11" bestFit="1" customWidth="1"/>
    <col min="5" max="5" width="2.453125" style="1" customWidth="1"/>
    <col min="6" max="6" width="46.1796875" bestFit="1" customWidth="1"/>
    <col min="7" max="7" width="8.54296875" customWidth="1"/>
    <col min="8" max="8" width="11.54296875" bestFit="1" customWidth="1"/>
    <col min="9" max="9" width="4.1796875" customWidth="1"/>
    <col min="10" max="10" width="18.1796875" bestFit="1" customWidth="1"/>
    <col min="11" max="11" width="37.54296875" bestFit="1" customWidth="1"/>
    <col min="12" max="12" width="9" bestFit="1" customWidth="1"/>
    <col min="14" max="14" width="31.81640625" customWidth="1"/>
  </cols>
  <sheetData>
    <row r="2" spans="1:10" x14ac:dyDescent="0.35">
      <c r="B2" s="5" t="s">
        <v>79</v>
      </c>
      <c r="J2" s="110" t="s">
        <v>96</v>
      </c>
    </row>
    <row r="3" spans="1:10" x14ac:dyDescent="0.35">
      <c r="B3" s="8" t="s">
        <v>239</v>
      </c>
      <c r="J3" s="110" t="s">
        <v>81</v>
      </c>
    </row>
    <row r="4" spans="1:10" x14ac:dyDescent="0.35">
      <c r="B4" s="8" t="s">
        <v>240</v>
      </c>
      <c r="J4" s="110" t="s">
        <v>227</v>
      </c>
    </row>
    <row r="5" spans="1:10" x14ac:dyDescent="0.35">
      <c r="B5" s="8" t="s">
        <v>241</v>
      </c>
    </row>
    <row r="6" spans="1:10" x14ac:dyDescent="0.35">
      <c r="B6" s="8" t="s">
        <v>242</v>
      </c>
    </row>
    <row r="7" spans="1:10" x14ac:dyDescent="0.35">
      <c r="B7" s="8" t="s">
        <v>243</v>
      </c>
    </row>
    <row r="10" spans="1:10" x14ac:dyDescent="0.35">
      <c r="A10" s="21"/>
      <c r="B10" s="7" t="s">
        <v>6</v>
      </c>
      <c r="C10" s="7" t="s">
        <v>78</v>
      </c>
      <c r="D10" s="117" t="s">
        <v>79</v>
      </c>
    </row>
    <row r="11" spans="1:10" x14ac:dyDescent="0.35">
      <c r="B11" s="12"/>
      <c r="C11" s="16"/>
      <c r="D11" s="16"/>
    </row>
    <row r="12" spans="1:10" x14ac:dyDescent="0.35">
      <c r="B12" s="22" t="s">
        <v>80</v>
      </c>
      <c r="C12" s="12" t="s">
        <v>81</v>
      </c>
      <c r="D12" s="17"/>
    </row>
    <row r="13" spans="1:10" x14ac:dyDescent="0.35">
      <c r="B13" s="22"/>
      <c r="C13" s="12" t="s">
        <v>82</v>
      </c>
      <c r="D13" s="17"/>
    </row>
    <row r="14" spans="1:10" x14ac:dyDescent="0.35">
      <c r="B14" s="22"/>
      <c r="C14" s="12" t="s">
        <v>83</v>
      </c>
      <c r="D14" s="17"/>
    </row>
    <row r="15" spans="1:10" x14ac:dyDescent="0.35">
      <c r="B15" s="22"/>
      <c r="C15" s="12" t="s">
        <v>84</v>
      </c>
      <c r="D15" s="17"/>
    </row>
    <row r="16" spans="1:10" x14ac:dyDescent="0.35">
      <c r="B16" s="22"/>
      <c r="C16" s="12"/>
      <c r="D16" s="17"/>
    </row>
    <row r="17" spans="2:4" x14ac:dyDescent="0.35">
      <c r="B17" s="22" t="s">
        <v>85</v>
      </c>
      <c r="C17" s="12" t="s">
        <v>86</v>
      </c>
      <c r="D17" s="17"/>
    </row>
    <row r="18" spans="2:4" x14ac:dyDescent="0.35">
      <c r="B18" s="22" t="s">
        <v>87</v>
      </c>
      <c r="C18" s="12" t="s">
        <v>86</v>
      </c>
      <c r="D18" s="17"/>
    </row>
    <row r="19" spans="2:4" x14ac:dyDescent="0.35">
      <c r="B19" s="22"/>
      <c r="C19" s="12"/>
      <c r="D19" s="17"/>
    </row>
    <row r="20" spans="2:4" x14ac:dyDescent="0.35">
      <c r="B20" s="22" t="s">
        <v>295</v>
      </c>
      <c r="C20" s="12" t="s">
        <v>88</v>
      </c>
      <c r="D20" s="17"/>
    </row>
    <row r="21" spans="2:4" x14ac:dyDescent="0.35">
      <c r="B21" s="22"/>
      <c r="C21" s="12"/>
      <c r="D21" s="17"/>
    </row>
    <row r="22" spans="2:4" x14ac:dyDescent="0.35">
      <c r="B22" s="3" t="s">
        <v>89</v>
      </c>
      <c r="C22" s="12" t="s">
        <v>93</v>
      </c>
      <c r="D22" s="17"/>
    </row>
    <row r="23" spans="2:4" x14ac:dyDescent="0.35">
      <c r="B23" s="3"/>
      <c r="C23" s="12" t="s">
        <v>94</v>
      </c>
      <c r="D23" s="17"/>
    </row>
    <row r="24" spans="2:4" x14ac:dyDescent="0.35">
      <c r="B24" s="3"/>
      <c r="C24" s="12" t="s">
        <v>90</v>
      </c>
      <c r="D24" s="17"/>
    </row>
    <row r="25" spans="2:4" x14ac:dyDescent="0.35">
      <c r="B25" s="3"/>
      <c r="C25" s="12" t="s">
        <v>84</v>
      </c>
      <c r="D25" s="17"/>
    </row>
    <row r="26" spans="2:4" x14ac:dyDescent="0.35">
      <c r="B26" s="3" t="s">
        <v>91</v>
      </c>
      <c r="C26" s="12" t="s">
        <v>93</v>
      </c>
      <c r="D26" s="17"/>
    </row>
    <row r="27" spans="2:4" x14ac:dyDescent="0.35">
      <c r="B27" s="3"/>
      <c r="C27" s="12" t="s">
        <v>94</v>
      </c>
      <c r="D27" s="17"/>
    </row>
    <row r="28" spans="2:4" x14ac:dyDescent="0.35">
      <c r="B28" s="3"/>
      <c r="C28" s="12" t="s">
        <v>90</v>
      </c>
      <c r="D28" s="17"/>
    </row>
    <row r="29" spans="2:4" x14ac:dyDescent="0.35">
      <c r="B29" s="3"/>
      <c r="C29" s="12" t="s">
        <v>84</v>
      </c>
      <c r="D29" s="17"/>
    </row>
    <row r="30" spans="2:4" x14ac:dyDescent="0.35">
      <c r="B30" s="3" t="s">
        <v>92</v>
      </c>
      <c r="C30" s="12" t="s">
        <v>93</v>
      </c>
      <c r="D30" s="17"/>
    </row>
    <row r="31" spans="2:4" x14ac:dyDescent="0.35">
      <c r="B31" s="3"/>
      <c r="C31" s="12" t="s">
        <v>94</v>
      </c>
      <c r="D31" s="17"/>
    </row>
    <row r="32" spans="2:4" x14ac:dyDescent="0.35">
      <c r="B32" s="3"/>
      <c r="C32" s="12" t="s">
        <v>90</v>
      </c>
      <c r="D32" s="17"/>
    </row>
    <row r="33" spans="2:4" x14ac:dyDescent="0.35">
      <c r="B33" s="3"/>
      <c r="C33" s="12" t="s">
        <v>84</v>
      </c>
      <c r="D33" s="17"/>
    </row>
    <row r="34" spans="2:4" x14ac:dyDescent="0.35">
      <c r="B34" s="3"/>
      <c r="C34" s="12"/>
      <c r="D34" s="17"/>
    </row>
    <row r="35" spans="2:4" x14ac:dyDescent="0.35">
      <c r="B35" s="22" t="s">
        <v>95</v>
      </c>
      <c r="C35" s="16" t="s">
        <v>96</v>
      </c>
      <c r="D35" s="16"/>
    </row>
    <row r="36" spans="2:4" x14ac:dyDescent="0.35">
      <c r="B36" s="22"/>
      <c r="C36" s="16" t="s">
        <v>97</v>
      </c>
      <c r="D36" s="16"/>
    </row>
    <row r="37" spans="2:4" x14ac:dyDescent="0.35">
      <c r="B37" s="22"/>
      <c r="C37" s="16" t="s">
        <v>84</v>
      </c>
      <c r="D37" s="16"/>
    </row>
    <row r="38" spans="2:4" x14ac:dyDescent="0.35">
      <c r="B38" s="22"/>
      <c r="C38" s="12"/>
      <c r="D38" s="17"/>
    </row>
    <row r="39" spans="2:4" x14ac:dyDescent="0.35">
      <c r="B39" s="3" t="s">
        <v>98</v>
      </c>
      <c r="C39" s="16" t="s">
        <v>96</v>
      </c>
      <c r="D39" s="17"/>
    </row>
    <row r="40" spans="2:4" x14ac:dyDescent="0.35">
      <c r="B40" s="3"/>
      <c r="C40" s="16" t="s">
        <v>81</v>
      </c>
      <c r="D40" s="17"/>
    </row>
    <row r="41" spans="2:4" x14ac:dyDescent="0.35">
      <c r="B41" s="3"/>
      <c r="C41" s="16" t="s">
        <v>84</v>
      </c>
      <c r="D41" s="17"/>
    </row>
    <row r="42" spans="2:4" x14ac:dyDescent="0.35">
      <c r="B42" s="3"/>
      <c r="C42" s="12"/>
      <c r="D42" s="17"/>
    </row>
    <row r="43" spans="2:4" x14ac:dyDescent="0.35">
      <c r="B43" s="3" t="s">
        <v>99</v>
      </c>
      <c r="C43" s="12" t="s">
        <v>86</v>
      </c>
      <c r="D43" s="17"/>
    </row>
    <row r="44" spans="2:4" x14ac:dyDescent="0.35">
      <c r="B44" s="3" t="s">
        <v>296</v>
      </c>
      <c r="C44" s="16" t="s">
        <v>297</v>
      </c>
      <c r="D44" s="17"/>
    </row>
    <row r="45" spans="2:4" x14ac:dyDescent="0.35">
      <c r="B45" s="22" t="s">
        <v>298</v>
      </c>
      <c r="C45" s="16" t="s">
        <v>299</v>
      </c>
      <c r="D45" s="17"/>
    </row>
    <row r="46" spans="2:4" x14ac:dyDescent="0.35">
      <c r="B46" s="22"/>
      <c r="C46" s="16" t="s">
        <v>100</v>
      </c>
      <c r="D46" s="17"/>
    </row>
    <row r="47" spans="2:4" x14ac:dyDescent="0.35">
      <c r="B47" s="22"/>
      <c r="C47" s="16" t="s">
        <v>300</v>
      </c>
      <c r="D47" s="17"/>
    </row>
    <row r="48" spans="2:4" x14ac:dyDescent="0.35">
      <c r="B48" s="22"/>
      <c r="C48" s="16" t="s">
        <v>301</v>
      </c>
      <c r="D48" s="17"/>
    </row>
    <row r="49" spans="2:16" x14ac:dyDescent="0.35">
      <c r="B49" s="22"/>
      <c r="C49" s="16" t="s">
        <v>84</v>
      </c>
      <c r="D49" s="17"/>
    </row>
    <row r="50" spans="2:16" x14ac:dyDescent="0.35">
      <c r="B50" s="22"/>
      <c r="C50" s="16"/>
      <c r="D50" s="17"/>
    </row>
    <row r="51" spans="2:16" ht="18" customHeight="1" x14ac:dyDescent="0.5">
      <c r="B51" s="3" t="s">
        <v>101</v>
      </c>
      <c r="C51" s="12" t="s">
        <v>86</v>
      </c>
      <c r="D51" s="17"/>
      <c r="F51" s="98"/>
    </row>
    <row r="52" spans="2:16" ht="21" x14ac:dyDescent="0.5">
      <c r="B52" s="3" t="s">
        <v>102</v>
      </c>
      <c r="C52" s="12" t="s">
        <v>103</v>
      </c>
      <c r="D52" s="17"/>
      <c r="F52" s="98" t="s">
        <v>216</v>
      </c>
    </row>
    <row r="53" spans="2:16" x14ac:dyDescent="0.35">
      <c r="B53" s="12"/>
      <c r="C53" s="12"/>
      <c r="D53" s="17"/>
    </row>
    <row r="54" spans="2:16" x14ac:dyDescent="0.35">
      <c r="F54" s="58" t="s">
        <v>4</v>
      </c>
      <c r="G54" s="58" t="s">
        <v>185</v>
      </c>
      <c r="H54" s="58" t="s">
        <v>170</v>
      </c>
      <c r="I54" s="58"/>
      <c r="J54" s="58" t="s">
        <v>233</v>
      </c>
      <c r="N54" s="58"/>
      <c r="P54" s="58"/>
    </row>
    <row r="55" spans="2:16" ht="15" thickBot="1" x14ac:dyDescent="0.4">
      <c r="B55" s="7"/>
      <c r="C55" s="5"/>
      <c r="D55" s="51"/>
      <c r="F55" s="112" t="s">
        <v>104</v>
      </c>
      <c r="G55" s="112">
        <f>SUM(G58:G117)</f>
        <v>40</v>
      </c>
      <c r="H55" s="112">
        <f>COUNT(G58:G117)</f>
        <v>10</v>
      </c>
      <c r="N55" s="8"/>
      <c r="O55" s="6"/>
    </row>
    <row r="56" spans="2:16" ht="15" thickTop="1" x14ac:dyDescent="0.35">
      <c r="B56" s="7" t="s">
        <v>20</v>
      </c>
      <c r="C56" s="5" t="s">
        <v>78</v>
      </c>
      <c r="D56" s="51" t="s">
        <v>79</v>
      </c>
      <c r="N56" s="8"/>
      <c r="O56" s="6"/>
    </row>
    <row r="57" spans="2:16" x14ac:dyDescent="0.35">
      <c r="B57" s="29" t="s">
        <v>105</v>
      </c>
      <c r="C57" s="12"/>
      <c r="D57" s="17"/>
      <c r="N57" s="8"/>
      <c r="O57" s="6"/>
    </row>
    <row r="58" spans="2:16" ht="26" x14ac:dyDescent="0.35">
      <c r="B58" s="12" t="s">
        <v>106</v>
      </c>
      <c r="C58" s="16" t="s">
        <v>107</v>
      </c>
      <c r="D58" s="17">
        <v>0</v>
      </c>
      <c r="F58">
        <f>Spørgeramme!E22</f>
        <v>0</v>
      </c>
      <c r="G58">
        <f>IF(F58=0,4,VLOOKUP(F58,C58:D64,2,FALSE))</f>
        <v>4</v>
      </c>
      <c r="J58">
        <f>IF(F58=C58,0,1)</f>
        <v>1</v>
      </c>
      <c r="N58" s="8"/>
      <c r="O58" s="6"/>
    </row>
    <row r="59" spans="2:16" x14ac:dyDescent="0.35">
      <c r="B59" s="12"/>
      <c r="C59" s="16" t="s">
        <v>108</v>
      </c>
      <c r="D59" s="17">
        <v>0</v>
      </c>
      <c r="N59" s="8"/>
      <c r="O59" s="6"/>
    </row>
    <row r="60" spans="2:16" x14ac:dyDescent="0.35">
      <c r="B60" s="12"/>
      <c r="C60" s="16" t="s">
        <v>109</v>
      </c>
      <c r="D60" s="17">
        <v>1</v>
      </c>
    </row>
    <row r="61" spans="2:16" x14ac:dyDescent="0.35">
      <c r="B61" s="12"/>
      <c r="C61" s="16" t="s">
        <v>110</v>
      </c>
      <c r="D61" s="17">
        <v>2</v>
      </c>
    </row>
    <row r="62" spans="2:16" x14ac:dyDescent="0.35">
      <c r="B62" s="12"/>
      <c r="C62" s="16" t="s">
        <v>111</v>
      </c>
      <c r="D62" s="17">
        <v>3</v>
      </c>
    </row>
    <row r="63" spans="2:16" x14ac:dyDescent="0.35">
      <c r="B63" s="12"/>
      <c r="C63" s="16" t="s">
        <v>290</v>
      </c>
      <c r="D63" s="17">
        <v>4</v>
      </c>
    </row>
    <row r="64" spans="2:16" x14ac:dyDescent="0.35">
      <c r="B64" s="12"/>
      <c r="C64" s="16" t="s">
        <v>84</v>
      </c>
      <c r="D64" s="17">
        <v>4</v>
      </c>
      <c r="H64">
        <f>IF(F58=C64,1,0)</f>
        <v>0</v>
      </c>
    </row>
    <row r="65" spans="2:10" x14ac:dyDescent="0.35">
      <c r="B65" s="12"/>
      <c r="C65" s="13"/>
      <c r="D65" s="17"/>
    </row>
    <row r="66" spans="2:10" ht="26" x14ac:dyDescent="0.35">
      <c r="B66" s="12" t="s">
        <v>112</v>
      </c>
      <c r="C66" s="16" t="s">
        <v>107</v>
      </c>
      <c r="D66" s="17">
        <v>0</v>
      </c>
      <c r="F66">
        <f>Spørgeramme!E23</f>
        <v>0</v>
      </c>
      <c r="G66">
        <f>IF(F66=0,4,VLOOKUP(F66,C66:D72,2,FALSE))</f>
        <v>4</v>
      </c>
      <c r="J66">
        <f>IF(F66=C66,0,1)</f>
        <v>1</v>
      </c>
    </row>
    <row r="67" spans="2:10" x14ac:dyDescent="0.35">
      <c r="B67" s="12"/>
      <c r="C67" s="16" t="s">
        <v>108</v>
      </c>
      <c r="D67" s="17">
        <v>0</v>
      </c>
    </row>
    <row r="68" spans="2:10" x14ac:dyDescent="0.35">
      <c r="B68" s="12"/>
      <c r="C68" s="16" t="s">
        <v>109</v>
      </c>
      <c r="D68" s="17">
        <v>1</v>
      </c>
    </row>
    <row r="69" spans="2:10" x14ac:dyDescent="0.35">
      <c r="B69" s="12"/>
      <c r="C69" s="16" t="s">
        <v>110</v>
      </c>
      <c r="D69" s="17">
        <v>2</v>
      </c>
    </row>
    <row r="70" spans="2:10" x14ac:dyDescent="0.35">
      <c r="B70" s="12"/>
      <c r="C70" s="16" t="s">
        <v>111</v>
      </c>
      <c r="D70" s="17">
        <v>3</v>
      </c>
    </row>
    <row r="71" spans="2:10" x14ac:dyDescent="0.35">
      <c r="B71" s="12"/>
      <c r="C71" s="16" t="s">
        <v>290</v>
      </c>
      <c r="D71" s="17">
        <v>4</v>
      </c>
    </row>
    <row r="72" spans="2:10" x14ac:dyDescent="0.35">
      <c r="B72" s="12"/>
      <c r="C72" s="16" t="s">
        <v>84</v>
      </c>
      <c r="D72" s="17">
        <v>4</v>
      </c>
      <c r="H72">
        <f>IF(F66=C72,1,0)</f>
        <v>0</v>
      </c>
    </row>
    <row r="73" spans="2:10" x14ac:dyDescent="0.35">
      <c r="B73" s="12"/>
      <c r="C73" s="12"/>
      <c r="D73" s="17"/>
    </row>
    <row r="74" spans="2:10" ht="15.65" customHeight="1" x14ac:dyDescent="0.35">
      <c r="B74" s="12" t="s">
        <v>113</v>
      </c>
      <c r="C74" s="16" t="s">
        <v>96</v>
      </c>
      <c r="D74" s="17">
        <v>0</v>
      </c>
      <c r="F74">
        <f>Spørgeramme!E25</f>
        <v>0</v>
      </c>
      <c r="G74">
        <f>IF(F74=0,4,VLOOKUP(F74,C74:D77,2,FALSE))</f>
        <v>4</v>
      </c>
      <c r="H74" s="30"/>
      <c r="J74">
        <f>IF(F74=C75,0,1)</f>
        <v>1</v>
      </c>
    </row>
    <row r="75" spans="2:10" ht="15.65" customHeight="1" x14ac:dyDescent="0.35">
      <c r="B75" s="12"/>
      <c r="C75" s="16" t="s">
        <v>81</v>
      </c>
      <c r="D75" s="17">
        <v>0</v>
      </c>
      <c r="H75" s="30"/>
    </row>
    <row r="76" spans="2:10" ht="15.65" customHeight="1" x14ac:dyDescent="0.35">
      <c r="B76" s="12"/>
      <c r="C76" s="16" t="s">
        <v>171</v>
      </c>
      <c r="D76" s="17">
        <v>2</v>
      </c>
    </row>
    <row r="77" spans="2:10" ht="15.65" customHeight="1" x14ac:dyDescent="0.35">
      <c r="B77" s="12"/>
      <c r="C77" s="16" t="s">
        <v>84</v>
      </c>
      <c r="D77" s="17">
        <v>2</v>
      </c>
      <c r="H77">
        <f>IF(F74=C77,1,0)</f>
        <v>0</v>
      </c>
    </row>
    <row r="78" spans="2:10" ht="15.65" customHeight="1" x14ac:dyDescent="0.35">
      <c r="B78" s="12"/>
      <c r="C78" s="12"/>
      <c r="D78" s="17"/>
    </row>
    <row r="79" spans="2:10" ht="15" customHeight="1" x14ac:dyDescent="0.35">
      <c r="B79" s="12" t="s">
        <v>114</v>
      </c>
      <c r="C79" s="16" t="s">
        <v>96</v>
      </c>
      <c r="D79" s="17">
        <v>0</v>
      </c>
      <c r="F79">
        <f>Spørgeramme!E26</f>
        <v>0</v>
      </c>
      <c r="G79">
        <f>IF(F79=0,4,VLOOKUP(F79,C79:D83,2,FALSE))</f>
        <v>4</v>
      </c>
    </row>
    <row r="80" spans="2:10" x14ac:dyDescent="0.35">
      <c r="B80" s="12"/>
      <c r="C80" s="16" t="s">
        <v>115</v>
      </c>
      <c r="D80" s="17">
        <v>1</v>
      </c>
    </row>
    <row r="81" spans="2:8" x14ac:dyDescent="0.35">
      <c r="B81" s="12"/>
      <c r="C81" s="16" t="s">
        <v>116</v>
      </c>
      <c r="D81" s="17">
        <v>2</v>
      </c>
    </row>
    <row r="82" spans="2:8" x14ac:dyDescent="0.35">
      <c r="B82" s="12"/>
      <c r="C82" s="16" t="s">
        <v>81</v>
      </c>
      <c r="D82" s="17">
        <v>4</v>
      </c>
    </row>
    <row r="83" spans="2:8" x14ac:dyDescent="0.35">
      <c r="B83" s="12"/>
      <c r="C83" s="16" t="s">
        <v>84</v>
      </c>
      <c r="D83" s="17">
        <v>4</v>
      </c>
      <c r="H83">
        <f>IF(F79=C83,1,0)</f>
        <v>0</v>
      </c>
    </row>
    <row r="84" spans="2:8" x14ac:dyDescent="0.35">
      <c r="B84" s="12"/>
      <c r="C84" s="12"/>
      <c r="D84" s="17"/>
    </row>
    <row r="85" spans="2:8" x14ac:dyDescent="0.35">
      <c r="B85" s="12" t="s">
        <v>117</v>
      </c>
      <c r="C85" s="16" t="s">
        <v>96</v>
      </c>
      <c r="D85" s="17">
        <v>0</v>
      </c>
      <c r="F85">
        <f>Spørgeramme!E27</f>
        <v>0</v>
      </c>
      <c r="G85">
        <f>IF(F85=0,4,VLOOKUP(F85,C85:D89,2,FALSE))</f>
        <v>4</v>
      </c>
    </row>
    <row r="86" spans="2:8" x14ac:dyDescent="0.35">
      <c r="B86" s="12"/>
      <c r="C86" s="16" t="s">
        <v>115</v>
      </c>
      <c r="D86" s="17">
        <v>1</v>
      </c>
    </row>
    <row r="87" spans="2:8" x14ac:dyDescent="0.35">
      <c r="B87" s="12"/>
      <c r="C87" s="16" t="s">
        <v>116</v>
      </c>
      <c r="D87" s="17">
        <v>2</v>
      </c>
    </row>
    <row r="88" spans="2:8" x14ac:dyDescent="0.35">
      <c r="B88" s="12"/>
      <c r="C88" s="16" t="s">
        <v>81</v>
      </c>
      <c r="D88" s="17">
        <v>4</v>
      </c>
    </row>
    <row r="89" spans="2:8" x14ac:dyDescent="0.35">
      <c r="B89" s="12"/>
      <c r="C89" s="16" t="s">
        <v>84</v>
      </c>
      <c r="D89" s="17">
        <v>4</v>
      </c>
      <c r="H89">
        <f>IF(F85=C89,1,0)</f>
        <v>0</v>
      </c>
    </row>
    <row r="90" spans="2:8" x14ac:dyDescent="0.35">
      <c r="B90" s="12"/>
      <c r="C90" s="12"/>
      <c r="D90" s="17"/>
    </row>
    <row r="91" spans="2:8" x14ac:dyDescent="0.35">
      <c r="B91" s="12" t="s">
        <v>118</v>
      </c>
      <c r="C91" s="16" t="s">
        <v>96</v>
      </c>
      <c r="D91" s="17">
        <v>0</v>
      </c>
      <c r="F91">
        <f>Spørgeramme!E28</f>
        <v>0</v>
      </c>
      <c r="G91">
        <f>IF(F91=0,4,VLOOKUP(F91,C91:D95,2,FALSE))</f>
        <v>4</v>
      </c>
    </row>
    <row r="92" spans="2:8" x14ac:dyDescent="0.35">
      <c r="B92" s="12"/>
      <c r="C92" s="16" t="s">
        <v>115</v>
      </c>
      <c r="D92" s="17">
        <v>1</v>
      </c>
    </row>
    <row r="93" spans="2:8" x14ac:dyDescent="0.35">
      <c r="B93" s="12"/>
      <c r="C93" s="16" t="s">
        <v>116</v>
      </c>
      <c r="D93" s="17">
        <v>2</v>
      </c>
    </row>
    <row r="94" spans="2:8" x14ac:dyDescent="0.35">
      <c r="B94" s="12"/>
      <c r="C94" s="16" t="s">
        <v>81</v>
      </c>
      <c r="D94" s="17">
        <v>4</v>
      </c>
    </row>
    <row r="95" spans="2:8" x14ac:dyDescent="0.35">
      <c r="B95" s="12"/>
      <c r="C95" s="16" t="s">
        <v>84</v>
      </c>
      <c r="D95" s="17">
        <v>4</v>
      </c>
      <c r="H95">
        <f>IF(F91=C95,1,0)</f>
        <v>0</v>
      </c>
    </row>
    <row r="96" spans="2:8" x14ac:dyDescent="0.35">
      <c r="B96" s="12"/>
      <c r="C96" s="13"/>
      <c r="D96" s="17"/>
    </row>
    <row r="97" spans="2:8" x14ac:dyDescent="0.35">
      <c r="B97" s="16" t="s">
        <v>119</v>
      </c>
      <c r="C97" s="16" t="s">
        <v>96</v>
      </c>
      <c r="D97" s="17">
        <v>0</v>
      </c>
      <c r="F97">
        <f>Spørgeramme!E29</f>
        <v>0</v>
      </c>
      <c r="G97">
        <f>IF(F97=0,4,VLOOKUP(F97,C97:D101,2,FALSE))</f>
        <v>4</v>
      </c>
    </row>
    <row r="98" spans="2:8" ht="15" customHeight="1" x14ac:dyDescent="0.35">
      <c r="B98" s="12"/>
      <c r="C98" s="16" t="s">
        <v>115</v>
      </c>
      <c r="D98" s="17">
        <v>1</v>
      </c>
    </row>
    <row r="99" spans="2:8" ht="15" customHeight="1" x14ac:dyDescent="0.35">
      <c r="B99" s="12"/>
      <c r="C99" s="16" t="s">
        <v>116</v>
      </c>
      <c r="D99" s="17">
        <v>2</v>
      </c>
    </row>
    <row r="100" spans="2:8" ht="15" customHeight="1" x14ac:dyDescent="0.35">
      <c r="B100" s="12"/>
      <c r="C100" s="16" t="s">
        <v>81</v>
      </c>
      <c r="D100" s="17">
        <v>4</v>
      </c>
    </row>
    <row r="101" spans="2:8" ht="15" customHeight="1" x14ac:dyDescent="0.35">
      <c r="B101" s="12"/>
      <c r="C101" s="16" t="s">
        <v>84</v>
      </c>
      <c r="D101" s="17">
        <v>4</v>
      </c>
      <c r="H101">
        <f>IF(F97=C101,1,0)</f>
        <v>0</v>
      </c>
    </row>
    <row r="102" spans="2:8" ht="15" customHeight="1" x14ac:dyDescent="0.35">
      <c r="B102" s="12"/>
      <c r="C102" s="12"/>
      <c r="D102" s="17"/>
    </row>
    <row r="103" spans="2:8" x14ac:dyDescent="0.35">
      <c r="B103" s="12" t="s">
        <v>120</v>
      </c>
      <c r="C103" s="16" t="s">
        <v>96</v>
      </c>
      <c r="D103" s="17">
        <v>0</v>
      </c>
      <c r="F103">
        <f>Spørgeramme!E30</f>
        <v>0</v>
      </c>
      <c r="G103">
        <f>IF(F103=0,4,VLOOKUP(F103,C103:D106,2,FALSE))</f>
        <v>4</v>
      </c>
    </row>
    <row r="104" spans="2:8" x14ac:dyDescent="0.35">
      <c r="B104" s="12"/>
      <c r="C104" s="16" t="s">
        <v>121</v>
      </c>
      <c r="D104" s="17">
        <v>2</v>
      </c>
    </row>
    <row r="105" spans="2:8" x14ac:dyDescent="0.35">
      <c r="B105" s="12"/>
      <c r="C105" s="16" t="s">
        <v>122</v>
      </c>
      <c r="D105" s="17">
        <v>4</v>
      </c>
    </row>
    <row r="106" spans="2:8" x14ac:dyDescent="0.35">
      <c r="B106" s="12"/>
      <c r="C106" s="16" t="s">
        <v>84</v>
      </c>
      <c r="D106" s="17">
        <v>4</v>
      </c>
      <c r="H106">
        <f>IF(F103=C106,1,0)</f>
        <v>0</v>
      </c>
    </row>
    <row r="107" spans="2:8" x14ac:dyDescent="0.35">
      <c r="B107" s="12"/>
      <c r="C107" s="12"/>
      <c r="D107" s="17"/>
    </row>
    <row r="108" spans="2:8" ht="14.15" customHeight="1" x14ac:dyDescent="0.35">
      <c r="B108" s="12" t="s">
        <v>123</v>
      </c>
      <c r="C108" s="12" t="s">
        <v>81</v>
      </c>
      <c r="D108" s="17">
        <v>0</v>
      </c>
      <c r="F108">
        <f>Spørgeramme!E31</f>
        <v>0</v>
      </c>
      <c r="G108">
        <f>IF(F108=0,4,VLOOKUP(F108,C108:D111,2,FALSE))</f>
        <v>4</v>
      </c>
    </row>
    <row r="109" spans="2:8" ht="14.15" customHeight="1" x14ac:dyDescent="0.35">
      <c r="B109" s="12"/>
      <c r="C109" s="16" t="s">
        <v>124</v>
      </c>
      <c r="D109" s="17">
        <v>1</v>
      </c>
    </row>
    <row r="110" spans="2:8" ht="14.15" customHeight="1" x14ac:dyDescent="0.35">
      <c r="B110" s="12"/>
      <c r="C110" s="12" t="s">
        <v>96</v>
      </c>
      <c r="D110" s="17">
        <v>2</v>
      </c>
    </row>
    <row r="111" spans="2:8" ht="14.15" customHeight="1" x14ac:dyDescent="0.35">
      <c r="B111" s="12"/>
      <c r="C111" s="12" t="s">
        <v>84</v>
      </c>
      <c r="D111" s="17">
        <v>2</v>
      </c>
      <c r="H111">
        <f>IF(F108=C111,1,0)</f>
        <v>0</v>
      </c>
    </row>
    <row r="112" spans="2:8" ht="14.15" customHeight="1" x14ac:dyDescent="0.35">
      <c r="B112" s="12"/>
      <c r="C112" s="12"/>
      <c r="D112" s="17"/>
    </row>
    <row r="113" spans="2:10" ht="26" x14ac:dyDescent="0.35">
      <c r="B113" s="12" t="s">
        <v>274</v>
      </c>
      <c r="C113" s="16" t="s">
        <v>96</v>
      </c>
      <c r="D113" s="17">
        <v>0</v>
      </c>
      <c r="F113">
        <f>Spørgeramme!E32</f>
        <v>0</v>
      </c>
      <c r="G113">
        <f>IF(F113=0,4,VLOOKUP(F113,C113:D117,2,FALSE))</f>
        <v>4</v>
      </c>
    </row>
    <row r="114" spans="2:10" ht="15" customHeight="1" x14ac:dyDescent="0.35">
      <c r="B114" s="12"/>
      <c r="C114" s="16" t="s">
        <v>115</v>
      </c>
      <c r="D114" s="17">
        <v>1</v>
      </c>
      <c r="H114">
        <f>IF(F113=C117,1,0)</f>
        <v>0</v>
      </c>
    </row>
    <row r="115" spans="2:10" ht="15" customHeight="1" x14ac:dyDescent="0.35">
      <c r="B115" s="12"/>
      <c r="C115" s="16" t="s">
        <v>116</v>
      </c>
      <c r="D115" s="17">
        <v>2</v>
      </c>
    </row>
    <row r="116" spans="2:10" ht="15" customHeight="1" x14ac:dyDescent="0.35">
      <c r="B116" s="12"/>
      <c r="C116" s="16" t="s">
        <v>81</v>
      </c>
      <c r="D116" s="17">
        <v>4</v>
      </c>
    </row>
    <row r="117" spans="2:10" x14ac:dyDescent="0.35">
      <c r="B117" s="12"/>
      <c r="C117" s="16" t="s">
        <v>84</v>
      </c>
      <c r="D117" s="17">
        <v>4</v>
      </c>
      <c r="H117">
        <f>IF(F113=C117,1,0)</f>
        <v>0</v>
      </c>
    </row>
    <row r="118" spans="2:10" x14ac:dyDescent="0.35">
      <c r="B118" s="12"/>
      <c r="C118" s="16"/>
      <c r="D118" s="17"/>
    </row>
    <row r="119" spans="2:10" x14ac:dyDescent="0.35">
      <c r="B119" s="131"/>
      <c r="C119" s="127"/>
      <c r="D119" s="128"/>
      <c r="E119" s="129"/>
    </row>
    <row r="120" spans="2:10" x14ac:dyDescent="0.35">
      <c r="C120" s="20"/>
      <c r="D120" s="10"/>
      <c r="F120" s="58" t="s">
        <v>4</v>
      </c>
      <c r="G120" s="58" t="s">
        <v>185</v>
      </c>
      <c r="H120" s="58" t="s">
        <v>170</v>
      </c>
      <c r="J120" s="58" t="s">
        <v>233</v>
      </c>
    </row>
    <row r="121" spans="2:10" ht="15" thickBot="1" x14ac:dyDescent="0.4">
      <c r="F121" s="112" t="s">
        <v>104</v>
      </c>
      <c r="G121" s="112">
        <f>G123+G129+G134+G140+G177+G181+G147+G153+G159+G165+G171</f>
        <v>44</v>
      </c>
      <c r="H121" s="112">
        <f>COUNT(G123:G183)</f>
        <v>11</v>
      </c>
    </row>
    <row r="122" spans="2:10" ht="15" thickTop="1" x14ac:dyDescent="0.35">
      <c r="B122" s="7" t="s">
        <v>28</v>
      </c>
      <c r="C122" s="5" t="s">
        <v>78</v>
      </c>
      <c r="D122" s="51" t="s">
        <v>79</v>
      </c>
    </row>
    <row r="123" spans="2:10" x14ac:dyDescent="0.35">
      <c r="B123" s="3" t="s">
        <v>125</v>
      </c>
      <c r="C123" s="16" t="s">
        <v>96</v>
      </c>
      <c r="D123" s="17">
        <v>0</v>
      </c>
      <c r="F123">
        <f>Spørgeramme!E35</f>
        <v>0</v>
      </c>
      <c r="G123">
        <f>IF(F123=0,4,VLOOKUP(F123,C123:D127,2,FALSE))</f>
        <v>4</v>
      </c>
      <c r="J123">
        <f>IF(OR(G123=1,G123=4),1,0)</f>
        <v>1</v>
      </c>
    </row>
    <row r="124" spans="2:10" x14ac:dyDescent="0.35">
      <c r="B124" s="3"/>
      <c r="C124" s="16" t="s">
        <v>107</v>
      </c>
      <c r="D124" s="17">
        <v>1</v>
      </c>
    </row>
    <row r="125" spans="2:10" x14ac:dyDescent="0.35">
      <c r="B125" s="3"/>
      <c r="C125" s="16" t="s">
        <v>115</v>
      </c>
      <c r="D125" s="17">
        <v>3</v>
      </c>
    </row>
    <row r="126" spans="2:10" x14ac:dyDescent="0.35">
      <c r="B126" s="3"/>
      <c r="C126" s="16" t="s">
        <v>126</v>
      </c>
      <c r="D126" s="17">
        <v>4</v>
      </c>
    </row>
    <row r="127" spans="2:10" x14ac:dyDescent="0.35">
      <c r="B127" s="3"/>
      <c r="C127" s="16" t="s">
        <v>84</v>
      </c>
      <c r="D127" s="17">
        <v>4</v>
      </c>
      <c r="H127">
        <f>IF(F123=C127,1,0)</f>
        <v>0</v>
      </c>
    </row>
    <row r="128" spans="2:10" x14ac:dyDescent="0.35">
      <c r="B128" s="3"/>
      <c r="C128" s="12"/>
      <c r="D128" s="17"/>
      <c r="E128"/>
    </row>
    <row r="129" spans="2:10" ht="30" customHeight="1" x14ac:dyDescent="0.35">
      <c r="B129" s="12" t="s">
        <v>127</v>
      </c>
      <c r="C129" s="12" t="s">
        <v>96</v>
      </c>
      <c r="D129" s="17">
        <v>0</v>
      </c>
      <c r="E129"/>
      <c r="F129">
        <f>Spørgeramme!E36</f>
        <v>0</v>
      </c>
      <c r="G129">
        <f>IF(F129=0,4,VLOOKUP(F129,C129:D132,2,FALSE))</f>
        <v>4</v>
      </c>
      <c r="J129">
        <f>IF(G129=4,1,0)</f>
        <v>1</v>
      </c>
    </row>
    <row r="130" spans="2:10" x14ac:dyDescent="0.35">
      <c r="B130" s="12"/>
      <c r="C130" s="12" t="s">
        <v>124</v>
      </c>
      <c r="D130" s="17">
        <v>2</v>
      </c>
      <c r="E130"/>
    </row>
    <row r="131" spans="2:10" x14ac:dyDescent="0.35">
      <c r="B131" s="12"/>
      <c r="C131" s="12" t="s">
        <v>81</v>
      </c>
      <c r="D131" s="17">
        <v>4</v>
      </c>
      <c r="E131"/>
    </row>
    <row r="132" spans="2:10" x14ac:dyDescent="0.35">
      <c r="B132" s="12"/>
      <c r="C132" s="12" t="s">
        <v>84</v>
      </c>
      <c r="D132" s="17">
        <v>4</v>
      </c>
      <c r="E132"/>
      <c r="H132">
        <f>IF(F129=C132,1,0)</f>
        <v>0</v>
      </c>
    </row>
    <row r="133" spans="2:10" x14ac:dyDescent="0.35">
      <c r="B133" s="12"/>
      <c r="C133" s="12"/>
      <c r="D133" s="17"/>
      <c r="E133"/>
    </row>
    <row r="134" spans="2:10" x14ac:dyDescent="0.35">
      <c r="B134" s="3" t="s">
        <v>128</v>
      </c>
      <c r="C134" s="12" t="s">
        <v>96</v>
      </c>
      <c r="D134" s="17">
        <v>0</v>
      </c>
      <c r="E134"/>
      <c r="F134">
        <f>Spørgeramme!E37</f>
        <v>0</v>
      </c>
      <c r="G134">
        <f>IF(F134=0,4,VLOOKUP(F134,C134:D138,2,FALSE))</f>
        <v>4</v>
      </c>
    </row>
    <row r="135" spans="2:10" x14ac:dyDescent="0.35">
      <c r="B135" s="3"/>
      <c r="C135" s="12" t="s">
        <v>129</v>
      </c>
      <c r="D135" s="17">
        <v>0</v>
      </c>
      <c r="E135"/>
    </row>
    <row r="136" spans="2:10" x14ac:dyDescent="0.35">
      <c r="B136" s="3"/>
      <c r="C136" s="12" t="s">
        <v>130</v>
      </c>
      <c r="D136" s="17">
        <v>2</v>
      </c>
      <c r="E136"/>
    </row>
    <row r="137" spans="2:10" x14ac:dyDescent="0.35">
      <c r="B137" s="3"/>
      <c r="C137" s="12" t="s">
        <v>131</v>
      </c>
      <c r="D137" s="17">
        <v>3</v>
      </c>
      <c r="E137"/>
    </row>
    <row r="138" spans="2:10" x14ac:dyDescent="0.35">
      <c r="B138" s="3"/>
      <c r="C138" s="12" t="s">
        <v>84</v>
      </c>
      <c r="D138" s="17">
        <v>3</v>
      </c>
      <c r="E138"/>
      <c r="H138">
        <f>IF(F134=C138,1,0)</f>
        <v>0</v>
      </c>
    </row>
    <row r="139" spans="2:10" x14ac:dyDescent="0.35">
      <c r="B139" s="3"/>
      <c r="C139" s="12"/>
      <c r="D139" s="17"/>
      <c r="E139"/>
    </row>
    <row r="140" spans="2:10" x14ac:dyDescent="0.35">
      <c r="B140" s="12" t="s">
        <v>132</v>
      </c>
      <c r="C140" s="16" t="s">
        <v>96</v>
      </c>
      <c r="D140" s="17">
        <v>0</v>
      </c>
      <c r="E140"/>
      <c r="F140">
        <f>Spørgeramme!E38</f>
        <v>0</v>
      </c>
      <c r="G140">
        <f>IF(F140=0,4,VLOOKUP(F140,C140:D144,2,FALSE))</f>
        <v>4</v>
      </c>
    </row>
    <row r="141" spans="2:10" x14ac:dyDescent="0.35">
      <c r="B141" s="12"/>
      <c r="C141" s="16" t="s">
        <v>107</v>
      </c>
      <c r="D141" s="17">
        <v>0</v>
      </c>
      <c r="E141"/>
    </row>
    <row r="142" spans="2:10" x14ac:dyDescent="0.35">
      <c r="B142" s="12"/>
      <c r="C142" s="16" t="s">
        <v>115</v>
      </c>
      <c r="D142" s="17">
        <v>1</v>
      </c>
      <c r="E142"/>
    </row>
    <row r="143" spans="2:10" x14ac:dyDescent="0.35">
      <c r="B143" s="12"/>
      <c r="C143" s="16" t="s">
        <v>126</v>
      </c>
      <c r="D143" s="17">
        <v>4</v>
      </c>
      <c r="E143"/>
    </row>
    <row r="144" spans="2:10" x14ac:dyDescent="0.35">
      <c r="B144" s="12"/>
      <c r="C144" s="16" t="s">
        <v>84</v>
      </c>
      <c r="D144" s="17">
        <v>4</v>
      </c>
      <c r="H144">
        <f>IF(F140=C144,1,0)</f>
        <v>0</v>
      </c>
    </row>
    <row r="145" spans="2:10" x14ac:dyDescent="0.35">
      <c r="B145" s="12"/>
      <c r="C145" s="16"/>
      <c r="D145" s="17"/>
    </row>
    <row r="146" spans="2:10" x14ac:dyDescent="0.35">
      <c r="B146" s="14" t="s">
        <v>34</v>
      </c>
      <c r="C146" s="12"/>
      <c r="D146" s="17"/>
    </row>
    <row r="147" spans="2:10" x14ac:dyDescent="0.35">
      <c r="B147" s="22" t="s">
        <v>133</v>
      </c>
      <c r="C147" s="16" t="s">
        <v>96</v>
      </c>
      <c r="D147" s="17">
        <v>0</v>
      </c>
      <c r="F147">
        <f>Spørgeramme!E40</f>
        <v>0</v>
      </c>
      <c r="G147">
        <f>IF(F147=0,4,VLOOKUP(F147,C147:D151,2,FALSE))</f>
        <v>4</v>
      </c>
      <c r="J147">
        <f>IF(OR(F147=C148,G147=3,G147=4),1,0)</f>
        <v>1</v>
      </c>
    </row>
    <row r="148" spans="2:10" x14ac:dyDescent="0.35">
      <c r="B148" s="22"/>
      <c r="C148" s="16" t="s">
        <v>107</v>
      </c>
      <c r="D148" s="17">
        <v>0</v>
      </c>
    </row>
    <row r="149" spans="2:10" x14ac:dyDescent="0.35">
      <c r="B149" s="22"/>
      <c r="C149" s="16" t="s">
        <v>115</v>
      </c>
      <c r="D149" s="17">
        <v>1</v>
      </c>
    </row>
    <row r="150" spans="2:10" x14ac:dyDescent="0.35">
      <c r="B150" s="22"/>
      <c r="C150" s="16" t="s">
        <v>126</v>
      </c>
      <c r="D150" s="17">
        <v>3</v>
      </c>
    </row>
    <row r="151" spans="2:10" x14ac:dyDescent="0.35">
      <c r="B151" s="22"/>
      <c r="C151" s="16" t="s">
        <v>84</v>
      </c>
      <c r="D151" s="17">
        <v>3</v>
      </c>
      <c r="H151">
        <f>IF(F147=C151,1,0)</f>
        <v>0</v>
      </c>
    </row>
    <row r="152" spans="2:10" x14ac:dyDescent="0.35">
      <c r="B152" s="22"/>
      <c r="C152" s="16"/>
      <c r="D152" s="17"/>
    </row>
    <row r="153" spans="2:10" x14ac:dyDescent="0.35">
      <c r="B153" s="22" t="s">
        <v>134</v>
      </c>
      <c r="C153" s="16" t="s">
        <v>96</v>
      </c>
      <c r="D153" s="17">
        <v>0</v>
      </c>
      <c r="F153">
        <f>Spørgeramme!E41</f>
        <v>0</v>
      </c>
      <c r="G153">
        <f>IF(F153=0,4,VLOOKUP(F153,C153:D157,2,FALSE))</f>
        <v>4</v>
      </c>
      <c r="J153">
        <f>IF(OR(F153=C154,G153=3,G153=4),1,0)</f>
        <v>1</v>
      </c>
    </row>
    <row r="154" spans="2:10" x14ac:dyDescent="0.35">
      <c r="B154" s="22"/>
      <c r="C154" s="16" t="s">
        <v>107</v>
      </c>
      <c r="D154" s="17">
        <v>0</v>
      </c>
    </row>
    <row r="155" spans="2:10" x14ac:dyDescent="0.35">
      <c r="B155" s="22"/>
      <c r="C155" s="16" t="s">
        <v>115</v>
      </c>
      <c r="D155" s="17">
        <v>1</v>
      </c>
    </row>
    <row r="156" spans="2:10" x14ac:dyDescent="0.35">
      <c r="B156" s="22"/>
      <c r="C156" s="16" t="s">
        <v>126</v>
      </c>
      <c r="D156" s="17">
        <v>3</v>
      </c>
    </row>
    <row r="157" spans="2:10" x14ac:dyDescent="0.35">
      <c r="B157" s="22"/>
      <c r="C157" s="16" t="s">
        <v>84</v>
      </c>
      <c r="D157" s="17">
        <v>3</v>
      </c>
      <c r="H157">
        <f>IF(F153=C157,1,0)</f>
        <v>0</v>
      </c>
    </row>
    <row r="158" spans="2:10" x14ac:dyDescent="0.35">
      <c r="B158" s="22"/>
      <c r="C158" s="16"/>
      <c r="D158" s="17"/>
    </row>
    <row r="159" spans="2:10" x14ac:dyDescent="0.35">
      <c r="B159" s="22" t="s">
        <v>135</v>
      </c>
      <c r="C159" s="16" t="s">
        <v>96</v>
      </c>
      <c r="D159" s="17">
        <v>0</v>
      </c>
      <c r="F159">
        <f>Spørgeramme!E42</f>
        <v>0</v>
      </c>
      <c r="G159">
        <f>IF(F159=0,4,VLOOKUP(F159,C159:D163,2,FALSE))</f>
        <v>4</v>
      </c>
      <c r="J159">
        <f>IF(OR(F159=C160,G159=3,G159=4),1,0)</f>
        <v>1</v>
      </c>
    </row>
    <row r="160" spans="2:10" x14ac:dyDescent="0.35">
      <c r="B160" s="22"/>
      <c r="C160" s="16" t="s">
        <v>107</v>
      </c>
      <c r="D160" s="17">
        <v>0</v>
      </c>
    </row>
    <row r="161" spans="2:10" x14ac:dyDescent="0.35">
      <c r="B161" s="22"/>
      <c r="C161" s="16" t="s">
        <v>115</v>
      </c>
      <c r="D161" s="17">
        <v>1</v>
      </c>
    </row>
    <row r="162" spans="2:10" x14ac:dyDescent="0.35">
      <c r="B162" s="22"/>
      <c r="C162" s="16" t="s">
        <v>126</v>
      </c>
      <c r="D162" s="17">
        <v>3</v>
      </c>
    </row>
    <row r="163" spans="2:10" x14ac:dyDescent="0.35">
      <c r="B163" s="22"/>
      <c r="C163" s="16" t="s">
        <v>84</v>
      </c>
      <c r="D163" s="17">
        <v>3</v>
      </c>
      <c r="H163">
        <f>IF(F159=C163,1,0)</f>
        <v>0</v>
      </c>
    </row>
    <row r="164" spans="2:10" x14ac:dyDescent="0.35">
      <c r="B164" s="22"/>
      <c r="C164" s="16"/>
      <c r="D164" s="17"/>
    </row>
    <row r="165" spans="2:10" x14ac:dyDescent="0.35">
      <c r="B165" s="22" t="s">
        <v>136</v>
      </c>
      <c r="C165" s="16" t="s">
        <v>96</v>
      </c>
      <c r="D165" s="17">
        <v>0</v>
      </c>
      <c r="F165">
        <f>Spørgeramme!E43</f>
        <v>0</v>
      </c>
      <c r="G165">
        <f>IF(F165=0,4,VLOOKUP(F165,C165:D169,2,FALSE))</f>
        <v>4</v>
      </c>
      <c r="J165">
        <f>IF(OR(F165=C166,G165=3,G165=4),1,0)</f>
        <v>1</v>
      </c>
    </row>
    <row r="166" spans="2:10" x14ac:dyDescent="0.35">
      <c r="B166" s="22"/>
      <c r="C166" s="16" t="s">
        <v>107</v>
      </c>
      <c r="D166" s="17">
        <v>0</v>
      </c>
    </row>
    <row r="167" spans="2:10" x14ac:dyDescent="0.35">
      <c r="B167" s="22"/>
      <c r="C167" s="16" t="s">
        <v>115</v>
      </c>
      <c r="D167" s="17">
        <v>1</v>
      </c>
    </row>
    <row r="168" spans="2:10" x14ac:dyDescent="0.35">
      <c r="B168" s="22"/>
      <c r="C168" s="16" t="s">
        <v>126</v>
      </c>
      <c r="D168" s="17">
        <v>3</v>
      </c>
    </row>
    <row r="169" spans="2:10" x14ac:dyDescent="0.35">
      <c r="B169" s="22"/>
      <c r="C169" s="16" t="s">
        <v>84</v>
      </c>
      <c r="D169" s="17">
        <v>3</v>
      </c>
      <c r="H169">
        <f>IF(F165=C169,1,0)</f>
        <v>0</v>
      </c>
    </row>
    <row r="170" spans="2:10" x14ac:dyDescent="0.35">
      <c r="B170" s="22"/>
      <c r="C170" s="16"/>
      <c r="D170" s="17"/>
    </row>
    <row r="171" spans="2:10" x14ac:dyDescent="0.35">
      <c r="B171" s="16" t="s">
        <v>137</v>
      </c>
      <c r="C171" s="16" t="s">
        <v>96</v>
      </c>
      <c r="D171" s="17">
        <v>0</v>
      </c>
      <c r="F171">
        <f>Spørgeramme!E44</f>
        <v>0</v>
      </c>
      <c r="G171">
        <f>IF(F171=0,4,VLOOKUP(F171,C171:D175,2,FALSE))</f>
        <v>4</v>
      </c>
      <c r="J171">
        <f>IF(OR(F171=C172,G171=3,G171=4),1,0)</f>
        <v>1</v>
      </c>
    </row>
    <row r="172" spans="2:10" x14ac:dyDescent="0.35">
      <c r="B172" s="16"/>
      <c r="C172" s="16" t="s">
        <v>107</v>
      </c>
      <c r="D172" s="17">
        <v>0</v>
      </c>
    </row>
    <row r="173" spans="2:10" x14ac:dyDescent="0.35">
      <c r="B173" s="16"/>
      <c r="C173" s="16" t="s">
        <v>115</v>
      </c>
      <c r="D173" s="17">
        <v>1</v>
      </c>
    </row>
    <row r="174" spans="2:10" x14ac:dyDescent="0.35">
      <c r="B174" s="16"/>
      <c r="C174" s="16" t="s">
        <v>126</v>
      </c>
      <c r="D174" s="17">
        <v>3</v>
      </c>
    </row>
    <row r="175" spans="2:10" x14ac:dyDescent="0.35">
      <c r="B175" s="16"/>
      <c r="C175" s="16" t="s">
        <v>84</v>
      </c>
      <c r="D175" s="17">
        <v>3</v>
      </c>
      <c r="H175">
        <f>IF(F171=C175,1,0)</f>
        <v>0</v>
      </c>
    </row>
    <row r="176" spans="2:10" x14ac:dyDescent="0.35">
      <c r="B176" s="16"/>
      <c r="C176" s="16"/>
      <c r="D176" s="17"/>
    </row>
    <row r="177" spans="2:11" x14ac:dyDescent="0.35">
      <c r="B177" s="16" t="s">
        <v>223</v>
      </c>
      <c r="C177" s="16" t="s">
        <v>81</v>
      </c>
      <c r="D177" s="17">
        <v>0</v>
      </c>
      <c r="F177">
        <f>Spørgeramme!E46</f>
        <v>0</v>
      </c>
      <c r="G177">
        <f>IF(F177=0,4,VLOOKUP(F177,C177:D179,2,FALSE))</f>
        <v>4</v>
      </c>
    </row>
    <row r="178" spans="2:11" x14ac:dyDescent="0.35">
      <c r="B178" s="16"/>
      <c r="C178" s="16" t="s">
        <v>96</v>
      </c>
      <c r="D178" s="17">
        <v>4</v>
      </c>
    </row>
    <row r="179" spans="2:11" ht="15.5" x14ac:dyDescent="0.35">
      <c r="B179" s="16"/>
      <c r="C179" s="16" t="s">
        <v>84</v>
      </c>
      <c r="D179" s="17">
        <v>4</v>
      </c>
      <c r="H179">
        <f>IF(F177=C179,1,0)</f>
        <v>0</v>
      </c>
      <c r="K179" s="119"/>
    </row>
    <row r="180" spans="2:11" ht="15.5" x14ac:dyDescent="0.35">
      <c r="B180" s="16"/>
      <c r="C180" s="16"/>
      <c r="D180" s="17"/>
      <c r="K180" s="119"/>
    </row>
    <row r="181" spans="2:11" x14ac:dyDescent="0.35">
      <c r="B181" s="16" t="s">
        <v>224</v>
      </c>
      <c r="C181" s="16" t="s">
        <v>81</v>
      </c>
      <c r="D181" s="17">
        <v>0</v>
      </c>
      <c r="F181">
        <f>Spørgeramme!E47</f>
        <v>0</v>
      </c>
      <c r="G181">
        <f>IF(F181=0,4,VLOOKUP(F181,C181:D183,2,FALSE))</f>
        <v>4</v>
      </c>
    </row>
    <row r="182" spans="2:11" x14ac:dyDescent="0.35">
      <c r="B182" s="16"/>
      <c r="C182" s="16" t="s">
        <v>96</v>
      </c>
      <c r="D182" s="17">
        <v>4</v>
      </c>
    </row>
    <row r="183" spans="2:11" x14ac:dyDescent="0.35">
      <c r="B183" s="15"/>
      <c r="C183" s="16" t="s">
        <v>84</v>
      </c>
      <c r="D183" s="17">
        <v>4</v>
      </c>
      <c r="H183">
        <f>IF(F181=C183,1,0)</f>
        <v>0</v>
      </c>
    </row>
    <row r="184" spans="2:11" x14ac:dyDescent="0.35">
      <c r="B184" s="16"/>
      <c r="C184" s="16"/>
      <c r="D184" s="17"/>
    </row>
    <row r="185" spans="2:11" x14ac:dyDescent="0.35">
      <c r="B185" s="126"/>
      <c r="C185" s="127"/>
      <c r="D185" s="128"/>
    </row>
    <row r="186" spans="2:11" x14ac:dyDescent="0.35">
      <c r="F186" s="58" t="s">
        <v>4</v>
      </c>
      <c r="G186" s="58" t="s">
        <v>185</v>
      </c>
      <c r="H186" s="58" t="s">
        <v>170</v>
      </c>
    </row>
    <row r="187" spans="2:11" ht="15" thickBot="1" x14ac:dyDescent="0.4">
      <c r="B187" s="7" t="s">
        <v>41</v>
      </c>
      <c r="C187" s="5" t="s">
        <v>78</v>
      </c>
      <c r="D187" s="51" t="s">
        <v>79</v>
      </c>
      <c r="F187" s="112" t="s">
        <v>104</v>
      </c>
      <c r="G187" s="112">
        <f>SUM(G190:G255)</f>
        <v>48</v>
      </c>
      <c r="H187" s="112">
        <f>COUNT(G190:G255)</f>
        <v>12</v>
      </c>
    </row>
    <row r="188" spans="2:11" ht="15" thickTop="1" x14ac:dyDescent="0.35">
      <c r="B188" s="31"/>
      <c r="C188" s="29"/>
      <c r="D188" s="52"/>
    </row>
    <row r="189" spans="2:11" x14ac:dyDescent="0.35">
      <c r="B189" s="29" t="s">
        <v>42</v>
      </c>
      <c r="C189" s="29"/>
      <c r="D189" s="52"/>
    </row>
    <row r="190" spans="2:11" x14ac:dyDescent="0.35">
      <c r="B190" s="12" t="s">
        <v>138</v>
      </c>
      <c r="C190" s="16" t="s">
        <v>107</v>
      </c>
      <c r="D190" s="17">
        <v>0</v>
      </c>
      <c r="F190">
        <f>Spørgeramme!E51</f>
        <v>0</v>
      </c>
      <c r="G190">
        <f>IF(F190=0,4,VLOOKUP(F190,C190:D194,2,FALSE))</f>
        <v>4</v>
      </c>
    </row>
    <row r="191" spans="2:11" x14ac:dyDescent="0.35">
      <c r="B191" s="12"/>
      <c r="C191" s="16" t="s">
        <v>96</v>
      </c>
      <c r="D191" s="17">
        <v>0</v>
      </c>
    </row>
    <row r="192" spans="2:11" x14ac:dyDescent="0.35">
      <c r="B192" s="3"/>
      <c r="C192" s="16" t="s">
        <v>124</v>
      </c>
      <c r="D192" s="17">
        <v>3</v>
      </c>
    </row>
    <row r="193" spans="2:8" x14ac:dyDescent="0.35">
      <c r="B193" s="3"/>
      <c r="C193" s="16" t="s">
        <v>122</v>
      </c>
      <c r="D193" s="17">
        <v>4</v>
      </c>
    </row>
    <row r="194" spans="2:8" x14ac:dyDescent="0.35">
      <c r="B194" s="3"/>
      <c r="C194" s="16" t="s">
        <v>84</v>
      </c>
      <c r="D194" s="17">
        <v>4</v>
      </c>
      <c r="H194">
        <f>IF(F190=C194,1,0)</f>
        <v>0</v>
      </c>
    </row>
    <row r="195" spans="2:8" x14ac:dyDescent="0.35">
      <c r="B195" s="3"/>
      <c r="C195" s="13"/>
      <c r="D195" s="17"/>
    </row>
    <row r="196" spans="2:8" x14ac:dyDescent="0.35">
      <c r="B196" s="3" t="s">
        <v>139</v>
      </c>
      <c r="C196" s="16" t="s">
        <v>107</v>
      </c>
      <c r="D196" s="17">
        <v>0</v>
      </c>
      <c r="F196">
        <f>Spørgeramme!E52</f>
        <v>0</v>
      </c>
      <c r="G196">
        <f>IF(F196=0,4,VLOOKUP(F196,C196:D200,2,FALSE))</f>
        <v>4</v>
      </c>
    </row>
    <row r="197" spans="2:8" x14ac:dyDescent="0.35">
      <c r="B197" s="3"/>
      <c r="C197" s="16" t="s">
        <v>96</v>
      </c>
      <c r="D197" s="17">
        <v>0</v>
      </c>
    </row>
    <row r="198" spans="2:8" x14ac:dyDescent="0.35">
      <c r="B198" s="3"/>
      <c r="C198" s="16" t="s">
        <v>124</v>
      </c>
      <c r="D198" s="17">
        <v>3</v>
      </c>
    </row>
    <row r="199" spans="2:8" x14ac:dyDescent="0.35">
      <c r="B199" s="3"/>
      <c r="C199" s="16" t="s">
        <v>122</v>
      </c>
      <c r="D199" s="17">
        <v>4</v>
      </c>
    </row>
    <row r="200" spans="2:8" x14ac:dyDescent="0.35">
      <c r="B200" s="3"/>
      <c r="C200" s="16" t="s">
        <v>84</v>
      </c>
      <c r="D200" s="17">
        <v>4</v>
      </c>
    </row>
    <row r="201" spans="2:8" x14ac:dyDescent="0.35">
      <c r="B201" s="3"/>
      <c r="C201" s="16"/>
      <c r="D201" s="17"/>
      <c r="H201">
        <f>IF(F196=C200,1,0)</f>
        <v>0</v>
      </c>
    </row>
    <row r="202" spans="2:8" x14ac:dyDescent="0.35">
      <c r="B202" s="14" t="s">
        <v>45</v>
      </c>
      <c r="C202" s="13"/>
      <c r="D202" s="17"/>
    </row>
    <row r="203" spans="2:8" x14ac:dyDescent="0.35">
      <c r="B203" s="3" t="s">
        <v>140</v>
      </c>
      <c r="C203" s="16" t="s">
        <v>107</v>
      </c>
      <c r="D203" s="17">
        <v>0</v>
      </c>
      <c r="F203">
        <f>Spørgeramme!E54</f>
        <v>0</v>
      </c>
      <c r="G203">
        <f>IF(F203=0,4,VLOOKUP(F203,C203:D207,2,FALSE))</f>
        <v>4</v>
      </c>
    </row>
    <row r="204" spans="2:8" x14ac:dyDescent="0.35">
      <c r="B204" s="3"/>
      <c r="C204" s="16" t="s">
        <v>96</v>
      </c>
      <c r="D204" s="17">
        <v>0</v>
      </c>
    </row>
    <row r="205" spans="2:8" x14ac:dyDescent="0.35">
      <c r="B205" s="3"/>
      <c r="C205" s="16" t="s">
        <v>124</v>
      </c>
      <c r="D205" s="17">
        <v>3</v>
      </c>
    </row>
    <row r="206" spans="2:8" x14ac:dyDescent="0.35">
      <c r="B206" s="3"/>
      <c r="C206" s="16" t="s">
        <v>122</v>
      </c>
      <c r="D206" s="17">
        <v>4</v>
      </c>
    </row>
    <row r="207" spans="2:8" x14ac:dyDescent="0.35">
      <c r="B207" s="3"/>
      <c r="C207" s="16" t="s">
        <v>84</v>
      </c>
      <c r="D207" s="17">
        <v>4</v>
      </c>
      <c r="H207">
        <f>IF(F203=C207,1,0)</f>
        <v>0</v>
      </c>
    </row>
    <row r="208" spans="2:8" x14ac:dyDescent="0.35">
      <c r="B208" s="3"/>
      <c r="C208" s="13"/>
      <c r="D208" s="17"/>
    </row>
    <row r="209" spans="2:11" x14ac:dyDescent="0.35">
      <c r="B209" s="3" t="s">
        <v>141</v>
      </c>
      <c r="C209" s="16" t="s">
        <v>107</v>
      </c>
      <c r="D209" s="17">
        <v>0</v>
      </c>
      <c r="F209">
        <f>Spørgeramme!E55</f>
        <v>0</v>
      </c>
      <c r="G209">
        <f>IF(F209=0,4,VLOOKUP(F209,C209:D213,2,FALSE))</f>
        <v>4</v>
      </c>
    </row>
    <row r="210" spans="2:11" x14ac:dyDescent="0.35">
      <c r="B210" s="3"/>
      <c r="C210" s="16" t="s">
        <v>96</v>
      </c>
      <c r="D210" s="17">
        <v>0</v>
      </c>
    </row>
    <row r="211" spans="2:11" x14ac:dyDescent="0.35">
      <c r="B211" s="3"/>
      <c r="C211" s="16" t="s">
        <v>124</v>
      </c>
      <c r="D211" s="17">
        <v>3</v>
      </c>
    </row>
    <row r="212" spans="2:11" x14ac:dyDescent="0.35">
      <c r="B212" s="3"/>
      <c r="C212" s="16" t="s">
        <v>122</v>
      </c>
      <c r="D212" s="17">
        <v>4</v>
      </c>
    </row>
    <row r="213" spans="2:11" x14ac:dyDescent="0.35">
      <c r="B213" s="3"/>
      <c r="C213" s="16" t="s">
        <v>84</v>
      </c>
      <c r="D213" s="17">
        <v>4</v>
      </c>
      <c r="H213">
        <f>IF(F209=C213,1,0)</f>
        <v>0</v>
      </c>
    </row>
    <row r="214" spans="2:11" x14ac:dyDescent="0.35">
      <c r="B214" s="3"/>
      <c r="C214" s="13"/>
      <c r="D214" s="17"/>
      <c r="K214" s="125"/>
    </row>
    <row r="215" spans="2:11" x14ac:dyDescent="0.35">
      <c r="B215" s="3" t="s">
        <v>142</v>
      </c>
      <c r="C215" s="16" t="s">
        <v>96</v>
      </c>
      <c r="D215" s="17">
        <v>0</v>
      </c>
      <c r="F215" s="24">
        <f>Spørgeramme!E57</f>
        <v>0</v>
      </c>
      <c r="G215">
        <f>IF(F215=0,4,VLOOKUP(F215,C215:D218,2,FALSE))</f>
        <v>4</v>
      </c>
    </row>
    <row r="216" spans="2:11" x14ac:dyDescent="0.35">
      <c r="B216" s="3"/>
      <c r="C216" s="3" t="s">
        <v>115</v>
      </c>
      <c r="D216" s="17">
        <v>4</v>
      </c>
      <c r="F216" s="24"/>
    </row>
    <row r="217" spans="2:11" x14ac:dyDescent="0.35">
      <c r="B217" s="3"/>
      <c r="C217" s="3" t="s">
        <v>126</v>
      </c>
      <c r="D217" s="17">
        <v>8</v>
      </c>
      <c r="F217" s="24"/>
    </row>
    <row r="218" spans="2:11" x14ac:dyDescent="0.35">
      <c r="B218" s="3"/>
      <c r="C218" s="16" t="s">
        <v>84</v>
      </c>
      <c r="D218" s="17">
        <v>8</v>
      </c>
      <c r="F218" s="24"/>
      <c r="H218">
        <f>IF(F215=C218,1,0)</f>
        <v>0</v>
      </c>
    </row>
    <row r="219" spans="2:11" x14ac:dyDescent="0.35">
      <c r="B219" s="3"/>
      <c r="C219" s="16"/>
      <c r="D219" s="17"/>
      <c r="F219" s="24"/>
    </row>
    <row r="220" spans="2:11" ht="26" x14ac:dyDescent="0.35">
      <c r="B220" s="12" t="s">
        <v>258</v>
      </c>
      <c r="C220" s="16" t="s">
        <v>96</v>
      </c>
      <c r="D220" s="17">
        <v>0</v>
      </c>
      <c r="F220" s="24">
        <f>Spørgeramme!E58</f>
        <v>0</v>
      </c>
      <c r="G220">
        <f>IF(F220=0,4,VLOOKUP(F220,C220:D223,2,FALSE))</f>
        <v>4</v>
      </c>
    </row>
    <row r="221" spans="2:11" x14ac:dyDescent="0.35">
      <c r="B221" s="3"/>
      <c r="C221" s="3" t="s">
        <v>115</v>
      </c>
      <c r="D221" s="17">
        <v>3</v>
      </c>
      <c r="F221" s="24"/>
    </row>
    <row r="222" spans="2:11" x14ac:dyDescent="0.35">
      <c r="B222" s="3"/>
      <c r="C222" s="3" t="s">
        <v>126</v>
      </c>
      <c r="D222" s="17">
        <v>4</v>
      </c>
      <c r="F222" s="24"/>
    </row>
    <row r="223" spans="2:11" x14ac:dyDescent="0.35">
      <c r="B223" s="3"/>
      <c r="C223" s="16" t="s">
        <v>84</v>
      </c>
      <c r="D223" s="17">
        <v>4</v>
      </c>
      <c r="F223" s="24"/>
      <c r="H223">
        <f>IF(F220=C223,1,0)</f>
        <v>0</v>
      </c>
    </row>
    <row r="224" spans="2:11" x14ac:dyDescent="0.35">
      <c r="B224" s="3"/>
      <c r="C224" s="16"/>
      <c r="D224" s="17"/>
    </row>
    <row r="225" spans="2:8" x14ac:dyDescent="0.35">
      <c r="B225" s="3" t="s">
        <v>260</v>
      </c>
      <c r="C225" s="16" t="s">
        <v>96</v>
      </c>
      <c r="D225" s="17">
        <v>0</v>
      </c>
      <c r="F225" s="24">
        <f>Spørgeramme!E59</f>
        <v>0</v>
      </c>
      <c r="G225">
        <f>IF(F225=0,4,VLOOKUP(F225,C225:D228,2,FALSE))</f>
        <v>4</v>
      </c>
    </row>
    <row r="226" spans="2:8" x14ac:dyDescent="0.35">
      <c r="B226" s="3"/>
      <c r="C226" s="3" t="s">
        <v>115</v>
      </c>
      <c r="D226" s="17">
        <v>3</v>
      </c>
      <c r="F226" s="24"/>
    </row>
    <row r="227" spans="2:8" x14ac:dyDescent="0.35">
      <c r="B227" s="3"/>
      <c r="C227" s="3" t="s">
        <v>126</v>
      </c>
      <c r="D227" s="17">
        <v>4</v>
      </c>
      <c r="F227" s="24"/>
    </row>
    <row r="228" spans="2:8" x14ac:dyDescent="0.35">
      <c r="B228" s="3"/>
      <c r="C228" s="16" t="s">
        <v>84</v>
      </c>
      <c r="D228" s="17">
        <v>4</v>
      </c>
      <c r="F228" s="24"/>
      <c r="H228">
        <f>IF(F225=C228,1,0)</f>
        <v>0</v>
      </c>
    </row>
    <row r="229" spans="2:8" x14ac:dyDescent="0.35">
      <c r="B229" s="3"/>
      <c r="C229" s="16"/>
      <c r="D229" s="17"/>
    </row>
    <row r="230" spans="2:8" x14ac:dyDescent="0.35">
      <c r="B230" s="23" t="s">
        <v>261</v>
      </c>
      <c r="C230" s="16" t="s">
        <v>96</v>
      </c>
      <c r="D230" s="17">
        <v>0</v>
      </c>
      <c r="F230">
        <f>Spørgeramme!E60</f>
        <v>0</v>
      </c>
      <c r="G230">
        <f>IF(F230=0,4,VLOOKUP(F230,C230:D233,2,FALSE))</f>
        <v>4</v>
      </c>
    </row>
    <row r="231" spans="2:8" x14ac:dyDescent="0.35">
      <c r="B231" s="3"/>
      <c r="C231" s="16" t="s">
        <v>124</v>
      </c>
      <c r="D231" s="17">
        <v>5</v>
      </c>
    </row>
    <row r="232" spans="2:8" x14ac:dyDescent="0.35">
      <c r="B232" s="3"/>
      <c r="C232" s="16" t="s">
        <v>122</v>
      </c>
      <c r="D232" s="17">
        <v>10</v>
      </c>
    </row>
    <row r="233" spans="2:8" x14ac:dyDescent="0.35">
      <c r="B233" s="3"/>
      <c r="C233" s="16" t="s">
        <v>84</v>
      </c>
      <c r="D233" s="17">
        <v>10</v>
      </c>
      <c r="H233">
        <f>IF(F230=C233,1,0)</f>
        <v>0</v>
      </c>
    </row>
    <row r="234" spans="2:8" x14ac:dyDescent="0.35">
      <c r="B234" s="3"/>
      <c r="C234" s="16"/>
      <c r="D234" s="17"/>
    </row>
    <row r="235" spans="2:8" x14ac:dyDescent="0.35">
      <c r="B235" s="23" t="s">
        <v>262</v>
      </c>
      <c r="C235" s="16" t="s">
        <v>96</v>
      </c>
      <c r="D235" s="17">
        <v>0</v>
      </c>
      <c r="F235">
        <f>Spørgeramme!E61</f>
        <v>0</v>
      </c>
      <c r="G235">
        <f>IF(F235=0,4,VLOOKUP(F235,C235:D239,2,FALSE))</f>
        <v>4</v>
      </c>
    </row>
    <row r="236" spans="2:8" x14ac:dyDescent="0.35">
      <c r="B236" s="3"/>
      <c r="C236" s="3" t="s">
        <v>115</v>
      </c>
      <c r="D236" s="17">
        <v>1</v>
      </c>
    </row>
    <row r="237" spans="2:8" x14ac:dyDescent="0.35">
      <c r="B237" s="3"/>
      <c r="C237" s="3" t="s">
        <v>143</v>
      </c>
      <c r="D237" s="17">
        <v>2</v>
      </c>
    </row>
    <row r="238" spans="2:8" x14ac:dyDescent="0.35">
      <c r="B238" s="3"/>
      <c r="C238" s="16" t="s">
        <v>81</v>
      </c>
      <c r="D238" s="17">
        <v>8</v>
      </c>
    </row>
    <row r="239" spans="2:8" x14ac:dyDescent="0.35">
      <c r="B239" s="3"/>
      <c r="C239" s="16" t="s">
        <v>84</v>
      </c>
      <c r="D239" s="17">
        <v>8</v>
      </c>
      <c r="H239">
        <f>IF(F235=C239,1,0)</f>
        <v>0</v>
      </c>
    </row>
    <row r="240" spans="2:8" x14ac:dyDescent="0.35">
      <c r="B240" s="3"/>
      <c r="C240" s="13"/>
      <c r="D240" s="17"/>
    </row>
    <row r="241" spans="2:8" x14ac:dyDescent="0.35">
      <c r="B241" s="3" t="s">
        <v>263</v>
      </c>
      <c r="C241" s="16" t="s">
        <v>81</v>
      </c>
      <c r="D241" s="17">
        <v>0</v>
      </c>
      <c r="F241">
        <f>Spørgeramme!E62</f>
        <v>0</v>
      </c>
      <c r="G241">
        <f>IF(F241=0,4,VLOOKUP(F241,C241:D244,2,FALSE))</f>
        <v>4</v>
      </c>
    </row>
    <row r="242" spans="2:8" x14ac:dyDescent="0.35">
      <c r="B242" s="3"/>
      <c r="C242" s="16" t="s">
        <v>144</v>
      </c>
      <c r="D242" s="17">
        <v>2</v>
      </c>
    </row>
    <row r="243" spans="2:8" x14ac:dyDescent="0.35">
      <c r="B243" s="3"/>
      <c r="C243" s="16" t="s">
        <v>145</v>
      </c>
      <c r="D243" s="17">
        <v>3</v>
      </c>
    </row>
    <row r="244" spans="2:8" x14ac:dyDescent="0.35">
      <c r="B244" s="3"/>
      <c r="C244" s="16" t="s">
        <v>84</v>
      </c>
      <c r="D244" s="17">
        <v>3</v>
      </c>
      <c r="H244">
        <f>IF(F241=C244,1,0)</f>
        <v>0</v>
      </c>
    </row>
    <row r="245" spans="2:8" x14ac:dyDescent="0.35">
      <c r="B245" s="3"/>
      <c r="C245" s="13"/>
      <c r="D245" s="17"/>
    </row>
    <row r="246" spans="2:8" x14ac:dyDescent="0.35">
      <c r="B246" s="3" t="s">
        <v>264</v>
      </c>
      <c r="C246" s="16" t="s">
        <v>96</v>
      </c>
      <c r="D246" s="17">
        <v>0</v>
      </c>
      <c r="F246">
        <f>Spørgeramme!E63</f>
        <v>0</v>
      </c>
      <c r="G246">
        <f>IF(F246=0,4,VLOOKUP(F246,C246:D249,2,FALSE))</f>
        <v>4</v>
      </c>
    </row>
    <row r="247" spans="2:8" x14ac:dyDescent="0.35">
      <c r="B247" s="3"/>
      <c r="C247" s="16" t="s">
        <v>124</v>
      </c>
      <c r="D247" s="17">
        <v>1</v>
      </c>
      <c r="F247" t="s">
        <v>146</v>
      </c>
    </row>
    <row r="248" spans="2:8" x14ac:dyDescent="0.35">
      <c r="B248" s="3"/>
      <c r="C248" s="16" t="s">
        <v>122</v>
      </c>
      <c r="D248" s="17">
        <v>2</v>
      </c>
    </row>
    <row r="249" spans="2:8" x14ac:dyDescent="0.35">
      <c r="B249" s="3"/>
      <c r="C249" s="16" t="s">
        <v>84</v>
      </c>
      <c r="D249" s="17">
        <v>2</v>
      </c>
      <c r="H249">
        <f>IF(F246=C249,1,0)</f>
        <v>0</v>
      </c>
    </row>
    <row r="250" spans="2:8" x14ac:dyDescent="0.35">
      <c r="B250" s="3"/>
      <c r="C250" s="13"/>
      <c r="D250" s="17"/>
    </row>
    <row r="251" spans="2:8" x14ac:dyDescent="0.35">
      <c r="B251" s="3" t="s">
        <v>265</v>
      </c>
      <c r="C251" s="16" t="s">
        <v>147</v>
      </c>
      <c r="D251" s="17">
        <v>0</v>
      </c>
      <c r="F251">
        <f>Spørgeramme!E64</f>
        <v>0</v>
      </c>
      <c r="G251">
        <f>IF(F251=0,4,VLOOKUP(F251,C251:D254,2,FALSE))</f>
        <v>4</v>
      </c>
    </row>
    <row r="252" spans="2:8" x14ac:dyDescent="0.35">
      <c r="B252" s="3"/>
      <c r="C252" s="16" t="s">
        <v>148</v>
      </c>
      <c r="D252" s="17">
        <v>3</v>
      </c>
    </row>
    <row r="253" spans="2:8" x14ac:dyDescent="0.35">
      <c r="B253" s="3"/>
      <c r="C253" s="16" t="s">
        <v>149</v>
      </c>
      <c r="D253" s="17">
        <v>4</v>
      </c>
    </row>
    <row r="254" spans="2:8" x14ac:dyDescent="0.35">
      <c r="B254" s="3"/>
      <c r="C254" s="16" t="s">
        <v>84</v>
      </c>
      <c r="D254" s="17">
        <v>4</v>
      </c>
      <c r="H254">
        <f>IF(F251=C254,1,0)</f>
        <v>0</v>
      </c>
    </row>
    <row r="255" spans="2:8" x14ac:dyDescent="0.35">
      <c r="B255" s="3"/>
      <c r="C255" s="13"/>
      <c r="D255" s="17"/>
    </row>
    <row r="256" spans="2:8" x14ac:dyDescent="0.35">
      <c r="B256" s="129"/>
      <c r="C256" s="130"/>
      <c r="D256" s="128"/>
    </row>
    <row r="257" spans="2:8" x14ac:dyDescent="0.35">
      <c r="B257" s="1"/>
      <c r="C257" s="9"/>
      <c r="F257" s="58" t="s">
        <v>4</v>
      </c>
      <c r="G257" s="58" t="s">
        <v>185</v>
      </c>
      <c r="H257" s="58" t="s">
        <v>170</v>
      </c>
    </row>
    <row r="258" spans="2:8" ht="15" thickBot="1" x14ac:dyDescent="0.4">
      <c r="B258" s="1"/>
      <c r="C258" s="9"/>
      <c r="F258" s="112" t="s">
        <v>104</v>
      </c>
      <c r="G258" s="112">
        <f>SUM(G260:G297)</f>
        <v>16</v>
      </c>
      <c r="H258" s="112">
        <f>COUNT(G260:G297)</f>
        <v>6</v>
      </c>
    </row>
    <row r="259" spans="2:8" ht="15" thickTop="1" x14ac:dyDescent="0.35">
      <c r="B259" s="7" t="s">
        <v>150</v>
      </c>
      <c r="C259" s="5" t="s">
        <v>78</v>
      </c>
      <c r="D259" s="51" t="s">
        <v>79</v>
      </c>
    </row>
    <row r="260" spans="2:8" x14ac:dyDescent="0.35">
      <c r="B260" s="12" t="s">
        <v>266</v>
      </c>
      <c r="C260" s="16" t="s">
        <v>151</v>
      </c>
      <c r="D260" s="17">
        <v>0</v>
      </c>
      <c r="F260">
        <f>Spørgeramme!E67</f>
        <v>0</v>
      </c>
      <c r="G260">
        <f>IF(F260=0,4,VLOOKUP(F260,C260:D264,2,FALSE))</f>
        <v>4</v>
      </c>
    </row>
    <row r="261" spans="2:8" x14ac:dyDescent="0.35">
      <c r="B261" s="12"/>
      <c r="C261" s="16" t="s">
        <v>152</v>
      </c>
      <c r="D261" s="17">
        <v>1</v>
      </c>
    </row>
    <row r="262" spans="2:8" x14ac:dyDescent="0.35">
      <c r="B262" s="12"/>
      <c r="C262" s="16" t="s">
        <v>124</v>
      </c>
      <c r="D262" s="17">
        <v>2</v>
      </c>
    </row>
    <row r="263" spans="2:8" x14ac:dyDescent="0.35">
      <c r="B263" s="12"/>
      <c r="C263" s="16" t="s">
        <v>81</v>
      </c>
      <c r="D263" s="17">
        <v>3</v>
      </c>
    </row>
    <row r="264" spans="2:8" x14ac:dyDescent="0.35">
      <c r="B264" s="12"/>
      <c r="C264" s="16" t="s">
        <v>84</v>
      </c>
      <c r="D264" s="17">
        <v>3</v>
      </c>
      <c r="H264">
        <f>IF(F260=C264,1,0)</f>
        <v>0</v>
      </c>
    </row>
    <row r="265" spans="2:8" x14ac:dyDescent="0.35">
      <c r="B265" s="12"/>
      <c r="C265" s="16"/>
      <c r="D265" s="17"/>
    </row>
    <row r="266" spans="2:8" x14ac:dyDescent="0.35">
      <c r="B266" s="12" t="s">
        <v>267</v>
      </c>
      <c r="C266" s="16" t="s">
        <v>151</v>
      </c>
      <c r="D266" s="17">
        <v>0</v>
      </c>
      <c r="F266">
        <f>Spørgeramme!E68</f>
        <v>0</v>
      </c>
      <c r="G266">
        <f>IF(F266=0,4,VLOOKUP(F266,C266:D270,2,FALSE))</f>
        <v>4</v>
      </c>
    </row>
    <row r="267" spans="2:8" x14ac:dyDescent="0.35">
      <c r="B267" s="12"/>
      <c r="C267" s="16" t="s">
        <v>152</v>
      </c>
      <c r="D267" s="17">
        <v>1</v>
      </c>
    </row>
    <row r="268" spans="2:8" x14ac:dyDescent="0.35">
      <c r="B268" s="12"/>
      <c r="C268" s="16" t="s">
        <v>124</v>
      </c>
      <c r="D268" s="17">
        <v>2</v>
      </c>
    </row>
    <row r="269" spans="2:8" x14ac:dyDescent="0.35">
      <c r="B269" s="12"/>
      <c r="C269" s="16" t="s">
        <v>81</v>
      </c>
      <c r="D269" s="17">
        <v>4</v>
      </c>
    </row>
    <row r="270" spans="2:8" x14ac:dyDescent="0.35">
      <c r="B270" s="12"/>
      <c r="C270" s="16" t="s">
        <v>84</v>
      </c>
      <c r="D270" s="17">
        <v>4</v>
      </c>
      <c r="H270">
        <f>IF(F266=C270,1,0)</f>
        <v>0</v>
      </c>
    </row>
    <row r="271" spans="2:8" x14ac:dyDescent="0.35">
      <c r="B271" s="12"/>
      <c r="C271" s="16"/>
      <c r="D271" s="17"/>
    </row>
    <row r="272" spans="2:8" ht="26" x14ac:dyDescent="0.35">
      <c r="B272" s="12" t="s">
        <v>268</v>
      </c>
      <c r="C272" s="16" t="s">
        <v>96</v>
      </c>
      <c r="D272" s="17">
        <v>0</v>
      </c>
      <c r="F272">
        <f>Spørgeramme!E69</f>
        <v>0</v>
      </c>
      <c r="G272">
        <f>IF(F272=0,4,VLOOKUP(F272,C272:D276,2,FALSE))</f>
        <v>4</v>
      </c>
    </row>
    <row r="273" spans="2:8" x14ac:dyDescent="0.35">
      <c r="B273" s="12"/>
      <c r="C273" s="3" t="s">
        <v>115</v>
      </c>
      <c r="D273" s="17">
        <v>1</v>
      </c>
    </row>
    <row r="274" spans="2:8" x14ac:dyDescent="0.35">
      <c r="B274" s="12"/>
      <c r="C274" s="3" t="s">
        <v>143</v>
      </c>
      <c r="D274" s="17">
        <v>2</v>
      </c>
    </row>
    <row r="275" spans="2:8" x14ac:dyDescent="0.35">
      <c r="B275" s="12"/>
      <c r="C275" s="16" t="s">
        <v>81</v>
      </c>
      <c r="D275" s="17">
        <v>4</v>
      </c>
    </row>
    <row r="276" spans="2:8" x14ac:dyDescent="0.35">
      <c r="B276" s="12"/>
      <c r="C276" s="16" t="s">
        <v>84</v>
      </c>
      <c r="D276" s="17">
        <v>4</v>
      </c>
      <c r="H276">
        <f>IF(F272=C276,1,0)</f>
        <v>0</v>
      </c>
    </row>
    <row r="277" spans="2:8" x14ac:dyDescent="0.35">
      <c r="B277" s="12"/>
      <c r="C277" s="16"/>
      <c r="D277" s="17"/>
    </row>
    <row r="278" spans="2:8" ht="26" x14ac:dyDescent="0.35">
      <c r="B278" s="26" t="s">
        <v>269</v>
      </c>
      <c r="C278" s="16" t="s">
        <v>96</v>
      </c>
      <c r="D278" s="17">
        <v>0</v>
      </c>
      <c r="F278">
        <f>Spørgeramme!E70</f>
        <v>0</v>
      </c>
      <c r="G278">
        <f>IF(F278=0,4,VLOOKUP(F278,C278:D282,2,FALSE))</f>
        <v>4</v>
      </c>
    </row>
    <row r="279" spans="2:8" x14ac:dyDescent="0.35">
      <c r="B279" s="12"/>
      <c r="C279" s="3" t="s">
        <v>115</v>
      </c>
      <c r="D279" s="17">
        <v>1</v>
      </c>
    </row>
    <row r="280" spans="2:8" x14ac:dyDescent="0.35">
      <c r="B280" s="12"/>
      <c r="C280" s="3" t="s">
        <v>143</v>
      </c>
      <c r="D280" s="17">
        <v>2</v>
      </c>
    </row>
    <row r="281" spans="2:8" x14ac:dyDescent="0.35">
      <c r="B281" s="12"/>
      <c r="C281" s="16" t="s">
        <v>81</v>
      </c>
      <c r="D281" s="17">
        <v>4</v>
      </c>
    </row>
    <row r="282" spans="2:8" x14ac:dyDescent="0.35">
      <c r="B282" s="12"/>
      <c r="C282" s="16" t="s">
        <v>84</v>
      </c>
      <c r="D282" s="17">
        <v>4</v>
      </c>
      <c r="H282">
        <f>IF(F278=C282,1,0)</f>
        <v>0</v>
      </c>
    </row>
    <row r="283" spans="2:8" x14ac:dyDescent="0.35">
      <c r="B283" s="12"/>
      <c r="C283" s="16"/>
      <c r="D283" s="17"/>
    </row>
    <row r="284" spans="2:8" x14ac:dyDescent="0.35">
      <c r="B284" s="3" t="s">
        <v>270</v>
      </c>
      <c r="C284" s="27">
        <v>0</v>
      </c>
      <c r="D284" s="17">
        <v>0</v>
      </c>
      <c r="F284">
        <f>Spørgeramme!E71</f>
        <v>0</v>
      </c>
      <c r="G284">
        <f>VLOOKUP(F284,C284:D289,2,FALSE)</f>
        <v>0</v>
      </c>
    </row>
    <row r="285" spans="2:8" x14ac:dyDescent="0.35">
      <c r="B285" s="12"/>
      <c r="C285" s="27">
        <v>1</v>
      </c>
      <c r="D285" s="17">
        <v>1</v>
      </c>
    </row>
    <row r="286" spans="2:8" x14ac:dyDescent="0.35">
      <c r="B286" s="12"/>
      <c r="C286" s="27">
        <v>2</v>
      </c>
      <c r="D286" s="17">
        <v>2</v>
      </c>
    </row>
    <row r="287" spans="2:8" x14ac:dyDescent="0.35">
      <c r="B287" s="12"/>
      <c r="C287" s="27">
        <v>3</v>
      </c>
      <c r="D287" s="17">
        <v>3</v>
      </c>
    </row>
    <row r="288" spans="2:8" x14ac:dyDescent="0.35">
      <c r="B288" s="12"/>
      <c r="C288" s="27">
        <v>4</v>
      </c>
      <c r="D288" s="17">
        <v>4</v>
      </c>
    </row>
    <row r="289" spans="2:8" x14ac:dyDescent="0.35">
      <c r="B289" s="12"/>
      <c r="C289" s="16" t="s">
        <v>84</v>
      </c>
      <c r="D289" s="17">
        <v>4</v>
      </c>
      <c r="H289">
        <f>IF(F284=C289,1,0)</f>
        <v>0</v>
      </c>
    </row>
    <row r="290" spans="2:8" x14ac:dyDescent="0.35">
      <c r="B290" s="12"/>
      <c r="C290" s="16"/>
      <c r="D290" s="17"/>
    </row>
    <row r="291" spans="2:8" ht="33" customHeight="1" x14ac:dyDescent="0.35">
      <c r="B291" s="12" t="s">
        <v>271</v>
      </c>
      <c r="C291" s="27">
        <v>0</v>
      </c>
      <c r="D291" s="17">
        <v>0</v>
      </c>
      <c r="F291">
        <f>Spørgeramme!E72</f>
        <v>0</v>
      </c>
      <c r="G291">
        <f>VLOOKUP(F291,C291:D296,2,FALSE)</f>
        <v>0</v>
      </c>
    </row>
    <row r="292" spans="2:8" x14ac:dyDescent="0.35">
      <c r="B292" s="12"/>
      <c r="C292" s="27">
        <v>1</v>
      </c>
      <c r="D292" s="17">
        <v>1</v>
      </c>
    </row>
    <row r="293" spans="2:8" x14ac:dyDescent="0.35">
      <c r="B293" s="12"/>
      <c r="C293" s="27">
        <v>2</v>
      </c>
      <c r="D293" s="17">
        <v>2</v>
      </c>
    </row>
    <row r="294" spans="2:8" x14ac:dyDescent="0.35">
      <c r="B294" s="12"/>
      <c r="C294" s="27">
        <v>3</v>
      </c>
      <c r="D294" s="17">
        <v>3</v>
      </c>
    </row>
    <row r="295" spans="2:8" x14ac:dyDescent="0.35">
      <c r="B295" s="12"/>
      <c r="C295" s="27">
        <v>4</v>
      </c>
      <c r="D295" s="17">
        <v>4</v>
      </c>
    </row>
    <row r="296" spans="2:8" x14ac:dyDescent="0.35">
      <c r="B296" s="12"/>
      <c r="C296" s="16" t="s">
        <v>84</v>
      </c>
      <c r="D296" s="17">
        <v>4</v>
      </c>
      <c r="H296">
        <f>IF(F291=C296,1,0)</f>
        <v>0</v>
      </c>
    </row>
    <row r="297" spans="2:8" x14ac:dyDescent="0.35">
      <c r="B297" s="12"/>
      <c r="C297" s="16"/>
      <c r="D297" s="17"/>
    </row>
    <row r="298" spans="2:8" x14ac:dyDescent="0.35">
      <c r="B298" s="131"/>
      <c r="C298" s="127"/>
      <c r="D298" s="128"/>
    </row>
    <row r="299" spans="2:8" x14ac:dyDescent="0.35">
      <c r="C299" s="10"/>
      <c r="F299" s="58" t="s">
        <v>4</v>
      </c>
      <c r="G299" s="58" t="s">
        <v>185</v>
      </c>
      <c r="H299" s="58" t="s">
        <v>170</v>
      </c>
    </row>
    <row r="300" spans="2:8" ht="15" thickBot="1" x14ac:dyDescent="0.4">
      <c r="C300" s="10"/>
      <c r="F300" s="112" t="s">
        <v>104</v>
      </c>
      <c r="G300" s="112">
        <f>SUM(G302:G333)</f>
        <v>24</v>
      </c>
      <c r="H300" s="112">
        <f>COUNT(G302:G333)</f>
        <v>6</v>
      </c>
    </row>
    <row r="301" spans="2:8" ht="15" thickTop="1" x14ac:dyDescent="0.35">
      <c r="B301" s="7" t="s">
        <v>58</v>
      </c>
      <c r="C301" s="5" t="s">
        <v>78</v>
      </c>
      <c r="D301" s="51" t="s">
        <v>79</v>
      </c>
    </row>
    <row r="302" spans="2:8" x14ac:dyDescent="0.35">
      <c r="B302" s="3" t="s">
        <v>272</v>
      </c>
      <c r="C302" s="16" t="s">
        <v>96</v>
      </c>
      <c r="D302" s="17">
        <v>0</v>
      </c>
      <c r="F302">
        <f>Spørgeramme!E75</f>
        <v>0</v>
      </c>
      <c r="G302">
        <f>IF(F302=0,4,VLOOKUP(F302,C302:D306,2,FALSE))</f>
        <v>4</v>
      </c>
    </row>
    <row r="303" spans="2:8" x14ac:dyDescent="0.35">
      <c r="B303" s="12"/>
      <c r="C303" s="3" t="s">
        <v>115</v>
      </c>
      <c r="D303" s="17">
        <v>1</v>
      </c>
    </row>
    <row r="304" spans="2:8" x14ac:dyDescent="0.35">
      <c r="B304" s="12"/>
      <c r="C304" s="3" t="s">
        <v>124</v>
      </c>
      <c r="D304" s="17">
        <v>2</v>
      </c>
    </row>
    <row r="305" spans="2:8" x14ac:dyDescent="0.35">
      <c r="B305" s="12"/>
      <c r="C305" s="16" t="s">
        <v>81</v>
      </c>
      <c r="D305" s="17">
        <v>4</v>
      </c>
    </row>
    <row r="306" spans="2:8" x14ac:dyDescent="0.35">
      <c r="B306" s="12"/>
      <c r="C306" s="16" t="s">
        <v>84</v>
      </c>
      <c r="D306" s="17">
        <v>4</v>
      </c>
      <c r="H306">
        <f>IF(F302=C306,1,0)</f>
        <v>0</v>
      </c>
    </row>
    <row r="307" spans="2:8" x14ac:dyDescent="0.35">
      <c r="B307" s="12"/>
      <c r="C307" s="16"/>
      <c r="D307" s="17"/>
    </row>
    <row r="308" spans="2:8" ht="26" x14ac:dyDescent="0.35">
      <c r="B308" s="12" t="s">
        <v>275</v>
      </c>
      <c r="C308" s="16" t="s">
        <v>96</v>
      </c>
      <c r="D308" s="17">
        <v>0</v>
      </c>
      <c r="F308">
        <f>Spørgeramme!E76</f>
        <v>0</v>
      </c>
      <c r="G308">
        <f>IF(F308=0,4,VLOOKUP(F308,C308:D310,2,FALSE))</f>
        <v>4</v>
      </c>
    </row>
    <row r="309" spans="2:8" x14ac:dyDescent="0.35">
      <c r="B309" s="12"/>
      <c r="C309" s="16" t="s">
        <v>122</v>
      </c>
      <c r="D309" s="17">
        <v>3</v>
      </c>
    </row>
    <row r="310" spans="2:8" x14ac:dyDescent="0.35">
      <c r="B310" s="12"/>
      <c r="C310" s="16" t="s">
        <v>84</v>
      </c>
      <c r="D310" s="17">
        <v>4</v>
      </c>
      <c r="H310">
        <f>IF(F308=C310,1,0)</f>
        <v>0</v>
      </c>
    </row>
    <row r="311" spans="2:8" x14ac:dyDescent="0.35">
      <c r="B311" s="12"/>
      <c r="C311" s="16"/>
      <c r="D311" s="17"/>
    </row>
    <row r="312" spans="2:8" x14ac:dyDescent="0.35">
      <c r="B312" s="12" t="s">
        <v>276</v>
      </c>
      <c r="C312" s="16" t="s">
        <v>81</v>
      </c>
      <c r="D312" s="17">
        <v>0</v>
      </c>
      <c r="F312">
        <f>Spørgeramme!E77</f>
        <v>0</v>
      </c>
      <c r="G312">
        <f>IF(F312=0,4,VLOOKUP(F312,C312:D316,2,FALSE))</f>
        <v>4</v>
      </c>
    </row>
    <row r="313" spans="2:8" x14ac:dyDescent="0.35">
      <c r="B313" s="12"/>
      <c r="C313" s="16" t="s">
        <v>153</v>
      </c>
      <c r="D313" s="17">
        <v>2</v>
      </c>
    </row>
    <row r="314" spans="2:8" x14ac:dyDescent="0.35">
      <c r="B314" s="12"/>
      <c r="C314" s="16" t="s">
        <v>154</v>
      </c>
      <c r="D314" s="17">
        <v>3</v>
      </c>
    </row>
    <row r="315" spans="2:8" x14ac:dyDescent="0.35">
      <c r="B315" s="12"/>
      <c r="C315" s="16" t="s">
        <v>155</v>
      </c>
      <c r="D315" s="17">
        <v>4</v>
      </c>
    </row>
    <row r="316" spans="2:8" x14ac:dyDescent="0.35">
      <c r="B316" s="12"/>
      <c r="C316" s="16" t="s">
        <v>84</v>
      </c>
      <c r="D316" s="17">
        <v>4</v>
      </c>
      <c r="H316">
        <f>IF(F312=C316,1,0)</f>
        <v>0</v>
      </c>
    </row>
    <row r="317" spans="2:8" x14ac:dyDescent="0.35">
      <c r="B317" s="12"/>
      <c r="C317" s="16"/>
      <c r="D317" s="17"/>
    </row>
    <row r="318" spans="2:8" ht="26" x14ac:dyDescent="0.35">
      <c r="B318" s="12" t="s">
        <v>277</v>
      </c>
      <c r="C318" s="16" t="s">
        <v>96</v>
      </c>
      <c r="D318" s="17">
        <v>0</v>
      </c>
      <c r="F318">
        <f>Spørgeramme!E78</f>
        <v>0</v>
      </c>
      <c r="G318">
        <f>IF(F318=0,4,VLOOKUP(F318,C318:D322,2,FALSE))</f>
        <v>4</v>
      </c>
    </row>
    <row r="319" spans="2:8" x14ac:dyDescent="0.35">
      <c r="B319" s="12"/>
      <c r="C319" s="3" t="s">
        <v>115</v>
      </c>
      <c r="D319" s="17">
        <v>1</v>
      </c>
    </row>
    <row r="320" spans="2:8" x14ac:dyDescent="0.35">
      <c r="B320" s="12"/>
      <c r="C320" s="3" t="s">
        <v>124</v>
      </c>
      <c r="D320" s="17">
        <v>2</v>
      </c>
    </row>
    <row r="321" spans="2:8" x14ac:dyDescent="0.35">
      <c r="B321" s="12"/>
      <c r="C321" s="16" t="s">
        <v>81</v>
      </c>
      <c r="D321" s="17">
        <v>3</v>
      </c>
    </row>
    <row r="322" spans="2:8" x14ac:dyDescent="0.35">
      <c r="B322" s="12"/>
      <c r="C322" s="16" t="s">
        <v>84</v>
      </c>
      <c r="D322" s="17">
        <v>3</v>
      </c>
      <c r="H322">
        <f>IF(F318=C322,1,0)</f>
        <v>0</v>
      </c>
    </row>
    <row r="323" spans="2:8" x14ac:dyDescent="0.35">
      <c r="B323" s="12"/>
      <c r="C323" s="16"/>
      <c r="D323" s="17"/>
    </row>
    <row r="324" spans="2:8" ht="28.75" customHeight="1" x14ac:dyDescent="0.35">
      <c r="B324" s="12" t="s">
        <v>278</v>
      </c>
      <c r="C324" s="16" t="s">
        <v>81</v>
      </c>
      <c r="D324" s="17">
        <v>0</v>
      </c>
      <c r="F324">
        <f>Spørgeramme!E79</f>
        <v>0</v>
      </c>
      <c r="G324">
        <f>IF(F324=0,4,VLOOKUP(F324,C324:D326,2,FALSE))</f>
        <v>4</v>
      </c>
    </row>
    <row r="325" spans="2:8" x14ac:dyDescent="0.35">
      <c r="B325" s="12"/>
      <c r="C325" s="16" t="s">
        <v>96</v>
      </c>
      <c r="D325" s="17">
        <v>3</v>
      </c>
    </row>
    <row r="326" spans="2:8" x14ac:dyDescent="0.35">
      <c r="B326" s="12"/>
      <c r="C326" s="16" t="s">
        <v>84</v>
      </c>
      <c r="D326" s="17">
        <v>3</v>
      </c>
      <c r="H326">
        <f>IF(F324=C326,1,0)</f>
        <v>0</v>
      </c>
    </row>
    <row r="327" spans="2:8" x14ac:dyDescent="0.35">
      <c r="B327" s="12"/>
      <c r="C327" s="16"/>
      <c r="D327" s="17"/>
    </row>
    <row r="328" spans="2:8" x14ac:dyDescent="0.35">
      <c r="B328" s="26" t="s">
        <v>279</v>
      </c>
      <c r="C328" s="16" t="s">
        <v>96</v>
      </c>
      <c r="D328" s="17">
        <v>0</v>
      </c>
      <c r="F328">
        <f>Spørgeramme!E80</f>
        <v>0</v>
      </c>
      <c r="G328">
        <f>IF(F328=0,4,VLOOKUP(F328,C328:D332,2,FALSE))</f>
        <v>4</v>
      </c>
    </row>
    <row r="329" spans="2:8" x14ac:dyDescent="0.35">
      <c r="B329" s="12"/>
      <c r="C329" s="3" t="s">
        <v>115</v>
      </c>
      <c r="D329" s="17">
        <v>1</v>
      </c>
    </row>
    <row r="330" spans="2:8" x14ac:dyDescent="0.35">
      <c r="B330" s="12"/>
      <c r="C330" s="3" t="s">
        <v>143</v>
      </c>
      <c r="D330" s="17">
        <v>2</v>
      </c>
    </row>
    <row r="331" spans="2:8" x14ac:dyDescent="0.35">
      <c r="B331" s="12"/>
      <c r="C331" s="16" t="s">
        <v>81</v>
      </c>
      <c r="D331" s="17">
        <v>4</v>
      </c>
    </row>
    <row r="332" spans="2:8" x14ac:dyDescent="0.35">
      <c r="B332" s="12"/>
      <c r="C332" s="16" t="s">
        <v>84</v>
      </c>
      <c r="D332" s="17">
        <v>4</v>
      </c>
      <c r="H332">
        <f>IF(F328=C332,1,0)</f>
        <v>0</v>
      </c>
    </row>
    <row r="333" spans="2:8" x14ac:dyDescent="0.35">
      <c r="B333" s="12"/>
      <c r="C333" s="18"/>
      <c r="D333" s="17"/>
    </row>
    <row r="334" spans="2:8" x14ac:dyDescent="0.35">
      <c r="B334" s="131"/>
      <c r="C334" s="132"/>
      <c r="D334" s="128"/>
    </row>
    <row r="335" spans="2:8" x14ac:dyDescent="0.35">
      <c r="F335" s="58" t="s">
        <v>4</v>
      </c>
      <c r="G335" s="58" t="s">
        <v>185</v>
      </c>
      <c r="H335" s="58" t="s">
        <v>170</v>
      </c>
    </row>
    <row r="336" spans="2:8" ht="15" thickBot="1" x14ac:dyDescent="0.4">
      <c r="F336" s="112" t="s">
        <v>104</v>
      </c>
      <c r="G336" s="112">
        <f>SUM(G338:G352)</f>
        <v>12</v>
      </c>
      <c r="H336" s="112">
        <f>COUNT(G338:G352)</f>
        <v>3</v>
      </c>
    </row>
    <row r="337" spans="2:8" ht="15" thickTop="1" x14ac:dyDescent="0.35">
      <c r="B337" s="7" t="s">
        <v>65</v>
      </c>
      <c r="C337" s="5" t="s">
        <v>78</v>
      </c>
      <c r="D337" s="51" t="s">
        <v>79</v>
      </c>
    </row>
    <row r="338" spans="2:8" x14ac:dyDescent="0.35">
      <c r="B338" s="3" t="s">
        <v>280</v>
      </c>
      <c r="C338" s="19" t="s">
        <v>156</v>
      </c>
      <c r="D338" s="17">
        <v>0</v>
      </c>
      <c r="F338">
        <f>Spørgeramme!E83</f>
        <v>0</v>
      </c>
      <c r="G338">
        <f>IF(F338=0,4,VLOOKUP(F338,C338:D341,2,FALSE))</f>
        <v>4</v>
      </c>
    </row>
    <row r="339" spans="2:8" x14ac:dyDescent="0.35">
      <c r="B339" s="3"/>
      <c r="C339" s="19" t="s">
        <v>157</v>
      </c>
      <c r="D339" s="17">
        <v>2</v>
      </c>
    </row>
    <row r="340" spans="2:8" x14ac:dyDescent="0.35">
      <c r="B340" s="3"/>
      <c r="C340" s="16" t="s">
        <v>158</v>
      </c>
      <c r="D340" s="17">
        <v>3</v>
      </c>
    </row>
    <row r="341" spans="2:8" x14ac:dyDescent="0.35">
      <c r="B341" s="3"/>
      <c r="C341" s="3" t="s">
        <v>84</v>
      </c>
      <c r="D341" s="17">
        <v>3</v>
      </c>
      <c r="H341">
        <f>IF(F338=C341,1,0)</f>
        <v>0</v>
      </c>
    </row>
    <row r="342" spans="2:8" x14ac:dyDescent="0.35">
      <c r="B342" s="3"/>
      <c r="C342" s="3"/>
      <c r="D342" s="22"/>
    </row>
    <row r="343" spans="2:8" x14ac:dyDescent="0.35">
      <c r="B343" s="23" t="s">
        <v>281</v>
      </c>
      <c r="C343" s="3" t="s">
        <v>96</v>
      </c>
      <c r="D343" s="17">
        <v>0</v>
      </c>
      <c r="F343">
        <f>Spørgeramme!E84</f>
        <v>0</v>
      </c>
      <c r="G343">
        <f>IF(F343=0,4,VLOOKUP(F343,C343:D346,2,FALSE))</f>
        <v>4</v>
      </c>
    </row>
    <row r="344" spans="2:8" x14ac:dyDescent="0.35">
      <c r="B344" s="3"/>
      <c r="C344" s="3" t="s">
        <v>124</v>
      </c>
      <c r="D344" s="17">
        <v>2</v>
      </c>
    </row>
    <row r="345" spans="2:8" x14ac:dyDescent="0.35">
      <c r="B345" s="3"/>
      <c r="C345" s="3" t="s">
        <v>81</v>
      </c>
      <c r="D345" s="17">
        <v>3</v>
      </c>
    </row>
    <row r="346" spans="2:8" x14ac:dyDescent="0.35">
      <c r="B346" s="3"/>
      <c r="C346" s="3" t="s">
        <v>84</v>
      </c>
      <c r="D346" s="17">
        <v>3</v>
      </c>
      <c r="H346">
        <f>IF(F343=C346,1,0)</f>
        <v>0</v>
      </c>
    </row>
    <row r="347" spans="2:8" x14ac:dyDescent="0.35">
      <c r="B347" s="3"/>
      <c r="C347" s="3"/>
      <c r="D347" s="22"/>
    </row>
    <row r="348" spans="2:8" x14ac:dyDescent="0.35">
      <c r="B348" s="3" t="s">
        <v>282</v>
      </c>
      <c r="C348" s="16" t="s">
        <v>159</v>
      </c>
      <c r="D348" s="17">
        <v>0</v>
      </c>
      <c r="F348">
        <f>Spørgeramme!E85</f>
        <v>0</v>
      </c>
      <c r="G348">
        <f>IF(F348=0,4,VLOOKUP(F348,C348:D351,2,FALSE))</f>
        <v>4</v>
      </c>
    </row>
    <row r="349" spans="2:8" x14ac:dyDescent="0.35">
      <c r="B349" s="3"/>
      <c r="C349" s="16" t="s">
        <v>160</v>
      </c>
      <c r="D349" s="17">
        <v>2</v>
      </c>
    </row>
    <row r="350" spans="2:8" x14ac:dyDescent="0.35">
      <c r="B350" s="3"/>
      <c r="C350" s="16" t="s">
        <v>161</v>
      </c>
      <c r="D350" s="17">
        <v>4</v>
      </c>
    </row>
    <row r="351" spans="2:8" x14ac:dyDescent="0.35">
      <c r="B351" s="3"/>
      <c r="C351" s="16" t="s">
        <v>84</v>
      </c>
      <c r="D351" s="17">
        <v>4</v>
      </c>
      <c r="H351">
        <f>IF(F348=C351,1,0)</f>
        <v>0</v>
      </c>
    </row>
    <row r="352" spans="2:8" x14ac:dyDescent="0.35">
      <c r="B352" s="3"/>
      <c r="C352" s="16"/>
      <c r="D352" s="17"/>
    </row>
    <row r="353" spans="1:8" s="133" customFormat="1" x14ac:dyDescent="0.35">
      <c r="A353" s="129"/>
      <c r="B353" s="129"/>
      <c r="C353" s="127"/>
      <c r="D353" s="128"/>
      <c r="E353" s="129"/>
    </row>
    <row r="354" spans="1:8" x14ac:dyDescent="0.35">
      <c r="B354" s="1"/>
      <c r="C354" s="10"/>
      <c r="F354" s="58" t="s">
        <v>4</v>
      </c>
      <c r="G354" s="58" t="s">
        <v>185</v>
      </c>
      <c r="H354" s="58" t="s">
        <v>170</v>
      </c>
    </row>
    <row r="355" spans="1:8" ht="15" thickBot="1" x14ac:dyDescent="0.4">
      <c r="B355" s="1"/>
      <c r="C355" s="10"/>
      <c r="F355" s="112" t="s">
        <v>104</v>
      </c>
      <c r="G355" s="112">
        <f>SUM(G357:G397)</f>
        <v>32</v>
      </c>
      <c r="H355" s="112">
        <f>COUNT(G357:G397)</f>
        <v>8</v>
      </c>
    </row>
    <row r="356" spans="1:8" ht="15" thickTop="1" x14ac:dyDescent="0.35">
      <c r="B356" s="7" t="s">
        <v>69</v>
      </c>
      <c r="C356" s="5" t="s">
        <v>78</v>
      </c>
      <c r="D356" s="51" t="s">
        <v>79</v>
      </c>
    </row>
    <row r="357" spans="1:8" ht="26" x14ac:dyDescent="0.35">
      <c r="B357" s="12" t="s">
        <v>283</v>
      </c>
      <c r="C357" s="16" t="s">
        <v>162</v>
      </c>
      <c r="D357" s="27">
        <v>0</v>
      </c>
      <c r="F357">
        <f>Spørgeramme!E88</f>
        <v>0</v>
      </c>
      <c r="G357">
        <f>IF(F357=0,4,VLOOKUP(F357,C357:D361,2,FALSE))</f>
        <v>4</v>
      </c>
    </row>
    <row r="358" spans="1:8" x14ac:dyDescent="0.35">
      <c r="B358" s="3"/>
      <c r="C358" s="16" t="s">
        <v>163</v>
      </c>
      <c r="D358" s="27">
        <v>3</v>
      </c>
    </row>
    <row r="359" spans="1:8" x14ac:dyDescent="0.35">
      <c r="B359" s="3"/>
      <c r="C359" s="16" t="s">
        <v>164</v>
      </c>
      <c r="D359" s="27">
        <v>3</v>
      </c>
    </row>
    <row r="360" spans="1:8" x14ac:dyDescent="0.35">
      <c r="B360" s="3"/>
      <c r="C360" s="16" t="s">
        <v>165</v>
      </c>
      <c r="D360" s="27">
        <v>4</v>
      </c>
    </row>
    <row r="361" spans="1:8" x14ac:dyDescent="0.35">
      <c r="B361" s="3"/>
      <c r="C361" s="16" t="s">
        <v>84</v>
      </c>
      <c r="D361" s="27">
        <v>4</v>
      </c>
      <c r="H361">
        <f>IF(F357=C361,1,0)</f>
        <v>0</v>
      </c>
    </row>
    <row r="362" spans="1:8" x14ac:dyDescent="0.35">
      <c r="B362" s="3"/>
      <c r="C362" s="13"/>
      <c r="D362" s="27"/>
    </row>
    <row r="363" spans="1:8" ht="26" x14ac:dyDescent="0.35">
      <c r="B363" s="12" t="s">
        <v>284</v>
      </c>
      <c r="C363" s="16" t="s">
        <v>162</v>
      </c>
      <c r="D363" s="27">
        <v>0</v>
      </c>
      <c r="F363">
        <f>Spørgeramme!E89</f>
        <v>0</v>
      </c>
      <c r="G363">
        <f>IF(F363=0,4,VLOOKUP(F363,C363:D366,2,FALSE))</f>
        <v>4</v>
      </c>
    </row>
    <row r="364" spans="1:8" x14ac:dyDescent="0.35">
      <c r="B364" s="3"/>
      <c r="C364" s="16" t="s">
        <v>163</v>
      </c>
      <c r="D364" s="27">
        <v>3</v>
      </c>
    </row>
    <row r="365" spans="1:8" x14ac:dyDescent="0.35">
      <c r="B365" s="3"/>
      <c r="C365" s="16" t="s">
        <v>166</v>
      </c>
      <c r="D365" s="27">
        <v>4</v>
      </c>
    </row>
    <row r="366" spans="1:8" x14ac:dyDescent="0.35">
      <c r="B366" s="3"/>
      <c r="C366" s="16" t="s">
        <v>84</v>
      </c>
      <c r="D366" s="27">
        <v>4</v>
      </c>
      <c r="H366">
        <f>IF(F363=C366,1,0)</f>
        <v>0</v>
      </c>
    </row>
    <row r="367" spans="1:8" x14ac:dyDescent="0.35">
      <c r="B367" s="3"/>
      <c r="C367" s="13"/>
      <c r="D367" s="27"/>
    </row>
    <row r="368" spans="1:8" x14ac:dyDescent="0.35">
      <c r="B368" s="3" t="s">
        <v>285</v>
      </c>
      <c r="C368" s="16" t="s">
        <v>167</v>
      </c>
      <c r="D368" s="27">
        <v>0</v>
      </c>
      <c r="F368">
        <f>Spørgeramme!E90</f>
        <v>0</v>
      </c>
      <c r="G368">
        <f>IF(F368=0,4,VLOOKUP(F368,C368:D371,2,FALSE))</f>
        <v>4</v>
      </c>
    </row>
    <row r="369" spans="2:8" x14ac:dyDescent="0.35">
      <c r="B369" s="3"/>
      <c r="C369" s="16" t="s">
        <v>168</v>
      </c>
      <c r="D369" s="27">
        <v>3</v>
      </c>
      <c r="E369" s="25"/>
    </row>
    <row r="370" spans="2:8" x14ac:dyDescent="0.35">
      <c r="B370" s="3"/>
      <c r="C370" s="16" t="s">
        <v>81</v>
      </c>
      <c r="D370" s="27">
        <v>4</v>
      </c>
      <c r="E370" s="71"/>
    </row>
    <row r="371" spans="2:8" x14ac:dyDescent="0.35">
      <c r="B371" s="3"/>
      <c r="C371" s="16" t="s">
        <v>84</v>
      </c>
      <c r="D371" s="27">
        <v>4</v>
      </c>
      <c r="H371">
        <f>IF(F368=C371,1,0)</f>
        <v>0</v>
      </c>
    </row>
    <row r="372" spans="2:8" x14ac:dyDescent="0.35">
      <c r="B372" s="3"/>
      <c r="C372" s="13"/>
      <c r="D372" s="27"/>
    </row>
    <row r="373" spans="2:8" x14ac:dyDescent="0.35">
      <c r="B373" s="12" t="s">
        <v>286</v>
      </c>
      <c r="C373" s="16" t="s">
        <v>96</v>
      </c>
      <c r="D373" s="17">
        <v>0</v>
      </c>
      <c r="F373">
        <f>Spørgeramme!E91</f>
        <v>0</v>
      </c>
      <c r="G373">
        <f>IF(F373=0,4,VLOOKUP(F373,C373:D377,2,FALSE))</f>
        <v>4</v>
      </c>
    </row>
    <row r="374" spans="2:8" x14ac:dyDescent="0.35">
      <c r="B374" s="3"/>
      <c r="C374" s="3" t="s">
        <v>115</v>
      </c>
      <c r="D374" s="17">
        <v>1</v>
      </c>
    </row>
    <row r="375" spans="2:8" x14ac:dyDescent="0.35">
      <c r="B375" s="3"/>
      <c r="C375" s="3" t="s">
        <v>143</v>
      </c>
      <c r="D375" s="17">
        <v>2</v>
      </c>
    </row>
    <row r="376" spans="2:8" x14ac:dyDescent="0.35">
      <c r="B376" s="3"/>
      <c r="C376" s="16" t="s">
        <v>81</v>
      </c>
      <c r="D376" s="17">
        <v>4</v>
      </c>
    </row>
    <row r="377" spans="2:8" x14ac:dyDescent="0.35">
      <c r="B377" s="3"/>
      <c r="C377" s="16" t="s">
        <v>84</v>
      </c>
      <c r="D377" s="17">
        <v>4</v>
      </c>
      <c r="H377">
        <f>IF(F373=C377,1,0)</f>
        <v>0</v>
      </c>
    </row>
    <row r="378" spans="2:8" x14ac:dyDescent="0.35">
      <c r="B378" s="3"/>
      <c r="C378" s="13"/>
      <c r="D378" s="27"/>
    </row>
    <row r="379" spans="2:8" x14ac:dyDescent="0.35">
      <c r="B379" s="3" t="s">
        <v>293</v>
      </c>
      <c r="C379" s="16" t="s">
        <v>167</v>
      </c>
      <c r="D379" s="27">
        <v>0</v>
      </c>
      <c r="F379">
        <f>Spørgeramme!E92</f>
        <v>0</v>
      </c>
      <c r="G379">
        <f>IF(F379=0,4,VLOOKUP(F379,C379:D382,2,FALSE))</f>
        <v>4</v>
      </c>
    </row>
    <row r="380" spans="2:8" x14ac:dyDescent="0.35">
      <c r="B380" s="3"/>
      <c r="C380" s="16" t="s">
        <v>168</v>
      </c>
      <c r="D380" s="27">
        <v>2</v>
      </c>
    </row>
    <row r="381" spans="2:8" x14ac:dyDescent="0.35">
      <c r="B381" s="3"/>
      <c r="C381" s="16" t="s">
        <v>81</v>
      </c>
      <c r="D381" s="27">
        <v>4</v>
      </c>
    </row>
    <row r="382" spans="2:8" x14ac:dyDescent="0.35">
      <c r="B382" s="3"/>
      <c r="C382" s="16" t="s">
        <v>84</v>
      </c>
      <c r="D382" s="27">
        <v>4</v>
      </c>
      <c r="H382">
        <f>IF(F379=C382,1,0)</f>
        <v>0</v>
      </c>
    </row>
    <row r="383" spans="2:8" x14ac:dyDescent="0.35">
      <c r="B383" s="3"/>
      <c r="C383" s="16"/>
      <c r="D383" s="27"/>
    </row>
    <row r="384" spans="2:8" x14ac:dyDescent="0.35">
      <c r="B384" s="3" t="s">
        <v>287</v>
      </c>
      <c r="C384" s="16" t="s">
        <v>96</v>
      </c>
      <c r="D384" s="17">
        <v>0</v>
      </c>
      <c r="F384">
        <f>Spørgeramme!E93</f>
        <v>0</v>
      </c>
      <c r="G384">
        <f>IF(F384=0,4,VLOOKUP(F384,C384:D388,2,FALSE))</f>
        <v>4</v>
      </c>
    </row>
    <row r="385" spans="2:8" x14ac:dyDescent="0.35">
      <c r="B385" s="3"/>
      <c r="C385" s="3" t="s">
        <v>115</v>
      </c>
      <c r="D385" s="17">
        <v>1</v>
      </c>
    </row>
    <row r="386" spans="2:8" x14ac:dyDescent="0.35">
      <c r="B386" s="3"/>
      <c r="C386" s="3" t="s">
        <v>143</v>
      </c>
      <c r="D386" s="17">
        <v>2</v>
      </c>
    </row>
    <row r="387" spans="2:8" x14ac:dyDescent="0.35">
      <c r="B387" s="3"/>
      <c r="C387" s="16" t="s">
        <v>81</v>
      </c>
      <c r="D387" s="17">
        <v>4</v>
      </c>
    </row>
    <row r="388" spans="2:8" x14ac:dyDescent="0.35">
      <c r="B388" s="3"/>
      <c r="C388" s="16" t="s">
        <v>84</v>
      </c>
      <c r="D388" s="17">
        <v>4</v>
      </c>
      <c r="H388">
        <f>IF(F384=C388,1,0)</f>
        <v>0</v>
      </c>
    </row>
    <row r="389" spans="2:8" x14ac:dyDescent="0.35">
      <c r="B389" s="3"/>
      <c r="C389" s="13"/>
      <c r="D389" s="27"/>
    </row>
    <row r="390" spans="2:8" x14ac:dyDescent="0.35">
      <c r="B390" s="3" t="s">
        <v>288</v>
      </c>
      <c r="C390" s="16" t="s">
        <v>96</v>
      </c>
      <c r="D390" s="27">
        <v>0</v>
      </c>
      <c r="F390">
        <f>Spørgeramme!E94</f>
        <v>0</v>
      </c>
      <c r="G390">
        <f>IF(F390=0,4,VLOOKUP(F390,C390:D392,2,FALSE))</f>
        <v>4</v>
      </c>
    </row>
    <row r="391" spans="2:8" x14ac:dyDescent="0.35">
      <c r="B391" s="3"/>
      <c r="C391" s="16" t="s">
        <v>81</v>
      </c>
      <c r="D391" s="27">
        <v>4</v>
      </c>
    </row>
    <row r="392" spans="2:8" x14ac:dyDescent="0.35">
      <c r="B392" s="3"/>
      <c r="C392" s="16" t="s">
        <v>84</v>
      </c>
      <c r="D392" s="27">
        <v>4</v>
      </c>
      <c r="H392">
        <f>IF(F390=C392,1,0)</f>
        <v>0</v>
      </c>
    </row>
    <row r="393" spans="2:8" x14ac:dyDescent="0.35">
      <c r="B393" s="3"/>
      <c r="C393" s="16"/>
      <c r="D393" s="27"/>
    </row>
    <row r="394" spans="2:8" x14ac:dyDescent="0.35">
      <c r="B394" s="3" t="s">
        <v>289</v>
      </c>
      <c r="C394" s="16" t="s">
        <v>96</v>
      </c>
      <c r="D394" s="27">
        <v>0</v>
      </c>
      <c r="F394">
        <f>Spørgeramme!E95</f>
        <v>0</v>
      </c>
      <c r="G394">
        <f>IF(F394=0,4,VLOOKUP(F394,C394:D396,2,FALSE))</f>
        <v>4</v>
      </c>
    </row>
    <row r="395" spans="2:8" x14ac:dyDescent="0.35">
      <c r="B395" s="3"/>
      <c r="C395" s="16" t="s">
        <v>81</v>
      </c>
      <c r="D395" s="27">
        <v>4</v>
      </c>
    </row>
    <row r="396" spans="2:8" x14ac:dyDescent="0.35">
      <c r="B396" s="3"/>
      <c r="C396" s="16" t="s">
        <v>84</v>
      </c>
      <c r="D396" s="27">
        <v>4</v>
      </c>
      <c r="H396">
        <f>IF(F394=C396,1,0)</f>
        <v>0</v>
      </c>
    </row>
    <row r="397" spans="2:8" x14ac:dyDescent="0.35">
      <c r="B397" s="3"/>
      <c r="C397" s="13"/>
      <c r="D397" s="27"/>
    </row>
    <row r="398" spans="2:8" x14ac:dyDescent="0.35">
      <c r="B398" s="1"/>
      <c r="C398" s="9"/>
      <c r="D398" s="10"/>
    </row>
    <row r="399" spans="2:8" x14ac:dyDescent="0.35">
      <c r="B399" s="1"/>
      <c r="C399" s="9"/>
      <c r="D399" s="10"/>
    </row>
  </sheetData>
  <dataValidations count="4">
    <dataValidation allowBlank="1" showInputMessage="1" showErrorMessage="1" prompt="Løbende udgifter til licenser, leverandører, drift, systemejer, + TOM til hjælpning af slutbrugere support m.m." sqref="B45" xr:uid="{3883143C-ADB1-4203-BA41-BDE4B27475DE}"/>
    <dataValidation allowBlank="1" showInputMessage="1" showErrorMessage="1" prompt="Eller skal der tilkøbes ressourcer i markedet? " sqref="B39:B42" xr:uid="{16332AEC-0441-4BAC-82C4-E184BA5336FB}"/>
    <dataValidation allowBlank="1" showInputMessage="1" showErrorMessage="1" prompt="Eller er systemet i vendor lock-in? " sqref="B35:B38" xr:uid="{937B5A9F-0E71-4B52-B69E-E675692F27C3}"/>
    <dataValidation allowBlank="1" showInputMessage="1" showErrorMessage="1" prompt="Ved interne menes der sagsbehandlere og andre ansatte ved DSS." sqref="B19" xr:uid="{B588DFE1-0EAF-4FBE-9B9B-D334A3583F4D}"/>
  </dataValidations>
  <pageMargins left="0.70866141732283472" right="0.70866141732283472" top="0.74803149606299213" bottom="0.74803149606299213" header="0.31496062992125984" footer="0.31496062992125984"/>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9C664-8E5C-42EA-8C58-AC719F1BDCBA}">
  <dimension ref="A2:N182"/>
  <sheetViews>
    <sheetView zoomScale="86" zoomScaleNormal="86" workbookViewId="0">
      <selection activeCell="I38" sqref="I38"/>
    </sheetView>
  </sheetViews>
  <sheetFormatPr defaultRowHeight="14.5" x14ac:dyDescent="0.35"/>
  <cols>
    <col min="1" max="1" width="3" style="89" customWidth="1"/>
    <col min="2" max="2" width="1.81640625" style="89" customWidth="1"/>
    <col min="3" max="3" width="23.81640625" style="89" customWidth="1"/>
    <col min="4" max="4" width="14.1796875" style="89" customWidth="1"/>
    <col min="5" max="5" width="5.81640625" style="89" customWidth="1"/>
    <col min="6" max="6" width="88.54296875" style="89" customWidth="1"/>
    <col min="7" max="7" width="2" style="89" customWidth="1"/>
    <col min="8" max="8" width="5" style="89" customWidth="1"/>
    <col min="9" max="9" width="39.54296875" style="89" customWidth="1"/>
    <col min="10" max="10" width="6.453125" style="89" customWidth="1"/>
    <col min="11" max="11" width="6.1796875" style="134" customWidth="1"/>
  </cols>
  <sheetData>
    <row r="2" spans="2:14" x14ac:dyDescent="0.35">
      <c r="C2" s="62"/>
      <c r="J2" s="134"/>
      <c r="L2" s="97"/>
      <c r="M2" s="97"/>
      <c r="N2" s="97"/>
    </row>
    <row r="3" spans="2:14" x14ac:dyDescent="0.35">
      <c r="J3" s="134"/>
      <c r="L3" s="97"/>
      <c r="M3" s="97"/>
      <c r="N3" s="97"/>
    </row>
    <row r="4" spans="2:14" ht="18.5" thickBot="1" x14ac:dyDescent="0.45">
      <c r="B4" s="200" t="s">
        <v>193</v>
      </c>
      <c r="C4" s="201"/>
      <c r="D4" s="201"/>
      <c r="E4" s="202"/>
      <c r="I4" s="135" t="s">
        <v>225</v>
      </c>
      <c r="J4" s="134"/>
      <c r="L4" s="97"/>
      <c r="M4" s="97"/>
      <c r="N4" s="97"/>
    </row>
    <row r="5" spans="2:14" x14ac:dyDescent="0.35">
      <c r="B5" s="136"/>
      <c r="C5" s="57"/>
      <c r="D5" s="57"/>
      <c r="E5" s="57"/>
      <c r="F5" s="137"/>
      <c r="G5" s="138"/>
      <c r="I5" s="139" t="s">
        <v>20</v>
      </c>
      <c r="J5" s="140" t="str">
        <f>IF(Oversigt!E17=Listedata!J3,"",D20)</f>
        <v/>
      </c>
      <c r="K5" s="141" t="str">
        <f>IF(Oversigt!E17=Listedata!J3,"",D8)</f>
        <v/>
      </c>
      <c r="L5" s="97"/>
      <c r="M5" s="97"/>
      <c r="N5" s="97"/>
    </row>
    <row r="6" spans="2:14" ht="18" x14ac:dyDescent="0.4">
      <c r="B6" s="136"/>
      <c r="C6" s="142" t="s">
        <v>20</v>
      </c>
      <c r="D6" s="57"/>
      <c r="E6" s="57"/>
      <c r="F6" s="57"/>
      <c r="G6" s="143"/>
      <c r="I6" s="136" t="s">
        <v>199</v>
      </c>
      <c r="J6" s="144" t="str">
        <f>IF(Oversigt!E17=Listedata!J3,"",D46)</f>
        <v/>
      </c>
      <c r="K6" s="145" t="str">
        <f>IF(Oversigt!E17=Listedata!J3,"",D34)</f>
        <v/>
      </c>
      <c r="L6" s="97"/>
      <c r="M6" s="97"/>
      <c r="N6" s="97"/>
    </row>
    <row r="7" spans="2:14" x14ac:dyDescent="0.35">
      <c r="B7" s="136"/>
      <c r="C7" s="157" t="s">
        <v>235</v>
      </c>
      <c r="D7" s="158">
        <f>IF(OR(D21=1, D22=1),D11,Listedata!G55)</f>
        <v>40</v>
      </c>
      <c r="E7" s="81"/>
      <c r="F7" s="57"/>
      <c r="G7" s="143"/>
      <c r="I7" s="136" t="s">
        <v>41</v>
      </c>
      <c r="J7" s="144" t="str">
        <f>IF(Oversigt!E17=Listedata!J3,"",D73)</f>
        <v/>
      </c>
      <c r="K7" s="145" t="str">
        <f>IF(Oversigt!E17=Listedata!J3,"",D61)</f>
        <v/>
      </c>
      <c r="L7" s="97"/>
      <c r="M7" s="97"/>
      <c r="N7" s="97"/>
    </row>
    <row r="8" spans="2:14" x14ac:dyDescent="0.35">
      <c r="B8" s="136"/>
      <c r="C8" s="159" t="s">
        <v>178</v>
      </c>
      <c r="D8" s="160">
        <f>Listedata!H55</f>
        <v>10</v>
      </c>
      <c r="E8" s="81"/>
      <c r="F8" s="57"/>
      <c r="G8" s="143"/>
      <c r="I8" s="136" t="s">
        <v>195</v>
      </c>
      <c r="J8" s="146" t="str">
        <f>IF(Oversigt!E17=Listedata!J3,"",D98)</f>
        <v/>
      </c>
      <c r="K8" s="145" t="str">
        <f>IF(Oversigt!E17=Listedata!J3,"",D86)</f>
        <v/>
      </c>
    </row>
    <row r="9" spans="2:14" x14ac:dyDescent="0.35">
      <c r="B9" s="136"/>
      <c r="C9" s="161" t="s">
        <v>251</v>
      </c>
      <c r="D9" s="162">
        <f>D7/D8</f>
        <v>4</v>
      </c>
      <c r="E9" s="163" t="s">
        <v>236</v>
      </c>
      <c r="F9" s="57"/>
      <c r="G9" s="143"/>
      <c r="I9" s="136" t="s">
        <v>58</v>
      </c>
      <c r="J9" s="146" t="str">
        <f>IF(Oversigt!E17=Listedata!J3,"",D123)</f>
        <v/>
      </c>
      <c r="K9" s="145" t="str">
        <f>IF(Oversigt!E17=Listedata!J3,"",D111)</f>
        <v/>
      </c>
    </row>
    <row r="10" spans="2:14" x14ac:dyDescent="0.35">
      <c r="B10" s="136"/>
      <c r="C10" s="57"/>
      <c r="D10" s="57"/>
      <c r="E10" s="57"/>
      <c r="F10" s="57"/>
      <c r="G10" s="143"/>
      <c r="I10" s="136" t="s">
        <v>65</v>
      </c>
      <c r="J10" s="146" t="str">
        <f>IF(Oversigt!E17=Listedata!J3,"",D149)</f>
        <v/>
      </c>
      <c r="K10" s="145" t="str">
        <f>IF(Oversigt!E17=Listedata!J3,"",D137)</f>
        <v/>
      </c>
    </row>
    <row r="11" spans="2:14" ht="15" thickBot="1" x14ac:dyDescent="0.4">
      <c r="B11" s="136"/>
      <c r="C11" s="164" t="s">
        <v>177</v>
      </c>
      <c r="D11" s="165">
        <v>36</v>
      </c>
      <c r="E11" s="166"/>
      <c r="F11" s="167"/>
      <c r="G11" s="143"/>
      <c r="I11" s="148" t="s">
        <v>69</v>
      </c>
      <c r="J11" s="149" t="str">
        <f>IF(Oversigt!E17=Listedata!J3,"",D174)</f>
        <v/>
      </c>
      <c r="K11" s="150" t="str">
        <f>IF(Oversigt!E17=Listedata!J3,"",D162)</f>
        <v/>
      </c>
    </row>
    <row r="12" spans="2:14" x14ac:dyDescent="0.35">
      <c r="B12" s="136"/>
      <c r="C12" s="168" t="s">
        <v>172</v>
      </c>
      <c r="D12" s="169" t="s">
        <v>184</v>
      </c>
      <c r="E12" s="169" t="s">
        <v>182</v>
      </c>
      <c r="F12" s="170"/>
      <c r="G12" s="143"/>
    </row>
    <row r="13" spans="2:14" x14ac:dyDescent="0.35">
      <c r="B13" s="136"/>
      <c r="C13" s="171">
        <v>0</v>
      </c>
      <c r="D13" s="99">
        <v>7</v>
      </c>
      <c r="E13" s="81">
        <f>IF(AND(D$7&lt;=D13),"X",0)</f>
        <v>0</v>
      </c>
      <c r="F13" s="59" t="str">
        <f>Beregningsvejledning!C9</f>
        <v>Ingen tegn på legacy</v>
      </c>
      <c r="G13" s="143"/>
    </row>
    <row r="14" spans="2:14" x14ac:dyDescent="0.35">
      <c r="B14" s="136"/>
      <c r="C14" s="65">
        <v>1</v>
      </c>
      <c r="D14" s="99">
        <v>14</v>
      </c>
      <c r="E14" s="81">
        <f>IF(AND(D$7&lt;=D14,D$7&gt;D13),"X",0)</f>
        <v>0</v>
      </c>
      <c r="F14" s="59" t="str">
        <f>Beregningsvejledning!C10</f>
        <v>Lav risiko for legacy</v>
      </c>
      <c r="G14" s="143"/>
    </row>
    <row r="15" spans="2:14" x14ac:dyDescent="0.35">
      <c r="B15" s="136"/>
      <c r="C15" s="65">
        <v>2</v>
      </c>
      <c r="D15" s="99">
        <v>20</v>
      </c>
      <c r="E15" s="81">
        <f>IF(AND(D$7&lt;=D15,D$7&gt;D14),"X",0)</f>
        <v>0</v>
      </c>
      <c r="F15" s="59" t="str">
        <f>Beregningsvejledning!C11</f>
        <v>Mellem risiko for legacy</v>
      </c>
      <c r="G15" s="143"/>
    </row>
    <row r="16" spans="2:14" x14ac:dyDescent="0.35">
      <c r="B16" s="136"/>
      <c r="C16" s="65">
        <v>3</v>
      </c>
      <c r="D16" s="99">
        <v>28</v>
      </c>
      <c r="E16" s="81">
        <f>IF(AND(D$7&lt;=D16,D$7&gt;D15),"X",0)</f>
        <v>0</v>
      </c>
      <c r="F16" s="59" t="str">
        <f>Beregningsvejledning!C12</f>
        <v>Høj risiko for legacy</v>
      </c>
      <c r="G16" s="143"/>
    </row>
    <row r="17" spans="2:9" x14ac:dyDescent="0.35">
      <c r="B17" s="136"/>
      <c r="C17" s="66">
        <v>4</v>
      </c>
      <c r="D17" s="100">
        <v>36</v>
      </c>
      <c r="E17" s="172" t="str">
        <f>IF(D$7&gt;D16,"X",0)</f>
        <v>X</v>
      </c>
      <c r="F17" s="60" t="str">
        <f>Beregningsvejledning!C13</f>
        <v>Meget høj risiko for legacy</v>
      </c>
      <c r="G17" s="143"/>
    </row>
    <row r="18" spans="2:9" x14ac:dyDescent="0.35">
      <c r="B18" s="136"/>
      <c r="C18" s="57"/>
      <c r="D18" s="57"/>
      <c r="E18" s="57"/>
      <c r="F18" s="57"/>
      <c r="G18" s="143"/>
    </row>
    <row r="19" spans="2:9" x14ac:dyDescent="0.35">
      <c r="B19" s="136"/>
      <c r="C19" s="67" t="s">
        <v>231</v>
      </c>
      <c r="D19" s="166"/>
      <c r="E19" s="166"/>
      <c r="F19" s="147"/>
      <c r="G19" s="143"/>
    </row>
    <row r="20" spans="2:9" x14ac:dyDescent="0.35">
      <c r="B20" s="136"/>
      <c r="C20" s="64" t="s">
        <v>214</v>
      </c>
      <c r="D20" s="81">
        <f>COUNTIF(Listedata!H58:H117,1)</f>
        <v>0</v>
      </c>
      <c r="E20" s="81"/>
      <c r="F20" s="151"/>
      <c r="G20" s="143"/>
    </row>
    <row r="21" spans="2:9" x14ac:dyDescent="0.35">
      <c r="B21" s="136"/>
      <c r="C21" s="64" t="s">
        <v>180</v>
      </c>
      <c r="D21" s="81">
        <f>IF(D20/D8*100&gt;D23,1,0)</f>
        <v>0</v>
      </c>
      <c r="E21" s="173" t="str">
        <f>Beregningsvejledning!C20</f>
        <v>Emnet er vurderet til Meget Høj Risiko, grundet for mange 'Ved Ikke'.</v>
      </c>
      <c r="F21" s="151"/>
      <c r="G21" s="143"/>
    </row>
    <row r="22" spans="2:9" x14ac:dyDescent="0.35">
      <c r="B22" s="136"/>
      <c r="C22" s="64" t="s">
        <v>234</v>
      </c>
      <c r="D22" s="185">
        <v>25</v>
      </c>
      <c r="E22" s="173" t="s">
        <v>215</v>
      </c>
      <c r="F22" s="151"/>
      <c r="G22" s="143"/>
    </row>
    <row r="23" spans="2:9" x14ac:dyDescent="0.35">
      <c r="B23" s="136"/>
      <c r="C23" s="68" t="s">
        <v>181</v>
      </c>
      <c r="D23" s="184">
        <f>IF(Listedata!J58+Listedata!J66+Listedata!J74=0,1,0)</f>
        <v>0</v>
      </c>
      <c r="E23" s="176" t="str">
        <f>Beregningsvejledning!C21</f>
        <v>Svarene indikerer, at der ikke er nogen komponenter i systemet.</v>
      </c>
      <c r="F23" s="152"/>
      <c r="G23" s="143"/>
    </row>
    <row r="24" spans="2:9" x14ac:dyDescent="0.35">
      <c r="B24" s="136"/>
      <c r="C24" s="69"/>
      <c r="D24" s="57"/>
      <c r="E24" s="153"/>
      <c r="F24" s="57"/>
      <c r="G24" s="143"/>
    </row>
    <row r="25" spans="2:9" x14ac:dyDescent="0.35">
      <c r="B25" s="136"/>
      <c r="C25" s="67" t="s">
        <v>169</v>
      </c>
      <c r="D25" s="166"/>
      <c r="E25" s="166"/>
      <c r="F25" s="147"/>
      <c r="G25" s="143"/>
    </row>
    <row r="26" spans="2:9" x14ac:dyDescent="0.35">
      <c r="B26" s="136"/>
      <c r="C26" s="64" t="s">
        <v>252</v>
      </c>
      <c r="D26" s="81">
        <f>_xlfn.XLOOKUP("X",E13:E17,C13:C17)</f>
        <v>4</v>
      </c>
      <c r="E26" s="81"/>
      <c r="F26" s="151"/>
      <c r="G26" s="143"/>
    </row>
    <row r="27" spans="2:9" x14ac:dyDescent="0.35">
      <c r="B27" s="136"/>
      <c r="C27" s="64" t="s">
        <v>218</v>
      </c>
      <c r="D27" s="173" t="str">
        <f>IF(D21=1,E21,IF(D22=1,E22,VLOOKUP("X",E13:F17,2,FALSE)))</f>
        <v>Meget høj risiko for legacy</v>
      </c>
      <c r="E27" s="81"/>
      <c r="F27" s="151"/>
      <c r="G27" s="143"/>
    </row>
    <row r="28" spans="2:9" x14ac:dyDescent="0.35">
      <c r="B28" s="136"/>
      <c r="C28" s="68" t="s">
        <v>220</v>
      </c>
      <c r="D28" s="176" t="str">
        <f>VLOOKUP("X",E13:F17,2,FALSE)</f>
        <v>Meget høj risiko for legacy</v>
      </c>
      <c r="E28" s="177"/>
      <c r="F28" s="152"/>
      <c r="G28" s="143"/>
    </row>
    <row r="29" spans="2:9" ht="15" thickBot="1" x14ac:dyDescent="0.4">
      <c r="B29" s="148"/>
      <c r="C29" s="154"/>
      <c r="D29" s="154"/>
      <c r="E29" s="154"/>
      <c r="F29" s="154"/>
      <c r="G29" s="155"/>
    </row>
    <row r="30" spans="2:9" ht="15" thickBot="1" x14ac:dyDescent="0.4"/>
    <row r="31" spans="2:9" x14ac:dyDescent="0.35">
      <c r="B31" s="139"/>
      <c r="C31" s="137"/>
      <c r="D31" s="137"/>
      <c r="E31" s="137"/>
      <c r="F31" s="137"/>
      <c r="G31" s="138"/>
    </row>
    <row r="32" spans="2:9" ht="14.5" customHeight="1" x14ac:dyDescent="0.4">
      <c r="B32" s="136"/>
      <c r="C32" s="142" t="s">
        <v>183</v>
      </c>
      <c r="D32" s="57"/>
      <c r="E32" s="57"/>
      <c r="F32" s="57"/>
      <c r="G32" s="143"/>
      <c r="I32" s="199"/>
    </row>
    <row r="33" spans="2:9" x14ac:dyDescent="0.35">
      <c r="B33" s="136"/>
      <c r="C33" s="157" t="s">
        <v>185</v>
      </c>
      <c r="D33" s="158">
        <f>IF(OR(D47=1, D49=1, D50 = 1),D37,Listedata!G121)</f>
        <v>38</v>
      </c>
      <c r="E33" s="81"/>
      <c r="F33" s="81"/>
      <c r="G33" s="143"/>
      <c r="I33" s="199"/>
    </row>
    <row r="34" spans="2:9" x14ac:dyDescent="0.35">
      <c r="B34" s="136"/>
      <c r="C34" s="159" t="s">
        <v>178</v>
      </c>
      <c r="D34" s="160">
        <f>Listedata!H121</f>
        <v>11</v>
      </c>
      <c r="E34" s="81"/>
      <c r="F34" s="81"/>
      <c r="G34" s="143"/>
      <c r="I34" s="199"/>
    </row>
    <row r="35" spans="2:9" x14ac:dyDescent="0.35">
      <c r="B35" s="136"/>
      <c r="C35" s="161" t="s">
        <v>186</v>
      </c>
      <c r="D35" s="162">
        <f>D33/D34</f>
        <v>3.4545454545454546</v>
      </c>
      <c r="E35" s="163" t="s">
        <v>179</v>
      </c>
      <c r="F35" s="81"/>
      <c r="G35" s="143"/>
    </row>
    <row r="36" spans="2:9" x14ac:dyDescent="0.35">
      <c r="B36" s="136"/>
      <c r="C36" s="81"/>
      <c r="D36" s="81"/>
      <c r="E36" s="81"/>
      <c r="F36" s="81"/>
      <c r="G36" s="143"/>
    </row>
    <row r="37" spans="2:9" x14ac:dyDescent="0.35">
      <c r="B37" s="136"/>
      <c r="C37" s="164" t="s">
        <v>177</v>
      </c>
      <c r="D37" s="178">
        <v>38</v>
      </c>
      <c r="E37" s="166"/>
      <c r="F37" s="167"/>
      <c r="G37" s="143"/>
    </row>
    <row r="38" spans="2:9" x14ac:dyDescent="0.35">
      <c r="B38" s="136"/>
      <c r="C38" s="168" t="s">
        <v>172</v>
      </c>
      <c r="D38" s="169" t="s">
        <v>184</v>
      </c>
      <c r="E38" s="169" t="s">
        <v>182</v>
      </c>
      <c r="F38" s="170"/>
      <c r="G38" s="143"/>
    </row>
    <row r="39" spans="2:9" x14ac:dyDescent="0.35">
      <c r="B39" s="136"/>
      <c r="C39" s="171">
        <v>0</v>
      </c>
      <c r="D39" s="99">
        <v>4</v>
      </c>
      <c r="E39" s="179">
        <f>IF(AND(D33&lt;=D39),"X",0)</f>
        <v>0</v>
      </c>
      <c r="F39" s="59" t="str">
        <f>Beregningsvejledning!C9</f>
        <v>Ingen tegn på legacy</v>
      </c>
      <c r="G39" s="143"/>
    </row>
    <row r="40" spans="2:9" x14ac:dyDescent="0.35">
      <c r="B40" s="136"/>
      <c r="C40" s="65">
        <v>1</v>
      </c>
      <c r="D40" s="99">
        <v>8</v>
      </c>
      <c r="E40" s="179">
        <f>IF(AND(D33&lt;=D40,D33&gt;D39),"X",0)</f>
        <v>0</v>
      </c>
      <c r="F40" s="59" t="str">
        <f>Beregningsvejledning!C10</f>
        <v>Lav risiko for legacy</v>
      </c>
      <c r="G40" s="143"/>
    </row>
    <row r="41" spans="2:9" x14ac:dyDescent="0.35">
      <c r="B41" s="136"/>
      <c r="C41" s="65">
        <v>2</v>
      </c>
      <c r="D41" s="99">
        <v>12</v>
      </c>
      <c r="E41" s="179">
        <f>IF(AND(D33&lt;=D41,D33&gt;D40),"X",0)</f>
        <v>0</v>
      </c>
      <c r="F41" s="59" t="str">
        <f>Beregningsvejledning!C11</f>
        <v>Mellem risiko for legacy</v>
      </c>
      <c r="G41" s="143"/>
    </row>
    <row r="42" spans="2:9" x14ac:dyDescent="0.35">
      <c r="B42" s="136"/>
      <c r="C42" s="65">
        <v>3</v>
      </c>
      <c r="D42" s="99">
        <v>20</v>
      </c>
      <c r="E42" s="179">
        <f>IF(AND(D33&lt;=D42,D33&gt;D41),"X",0)</f>
        <v>0</v>
      </c>
      <c r="F42" s="59" t="str">
        <f>Beregningsvejledning!C12</f>
        <v>Høj risiko for legacy</v>
      </c>
      <c r="G42" s="143"/>
    </row>
    <row r="43" spans="2:9" x14ac:dyDescent="0.35">
      <c r="B43" s="136"/>
      <c r="C43" s="66">
        <v>4</v>
      </c>
      <c r="D43" s="100">
        <v>38</v>
      </c>
      <c r="E43" s="172" t="str">
        <f>IF(D33&gt;D42,"X",0)</f>
        <v>X</v>
      </c>
      <c r="F43" s="60" t="str">
        <f>Beregningsvejledning!C13</f>
        <v>Meget høj risiko for legacy</v>
      </c>
      <c r="G43" s="143"/>
    </row>
    <row r="44" spans="2:9" x14ac:dyDescent="0.35">
      <c r="B44" s="136"/>
      <c r="C44" s="57"/>
      <c r="D44" s="57"/>
      <c r="E44" s="57"/>
      <c r="F44" s="57"/>
      <c r="G44" s="143"/>
    </row>
    <row r="45" spans="2:9" x14ac:dyDescent="0.35">
      <c r="B45" s="136"/>
      <c r="C45" s="67" t="s">
        <v>231</v>
      </c>
      <c r="D45" s="166"/>
      <c r="E45" s="166"/>
      <c r="F45" s="147"/>
      <c r="G45" s="143"/>
    </row>
    <row r="46" spans="2:9" x14ac:dyDescent="0.35">
      <c r="B46" s="136"/>
      <c r="C46" s="64" t="s">
        <v>214</v>
      </c>
      <c r="D46" s="81">
        <f>COUNTIF(Listedata!H123:H183,1)</f>
        <v>0</v>
      </c>
      <c r="E46" s="81"/>
      <c r="F46" s="151"/>
      <c r="G46" s="143"/>
    </row>
    <row r="47" spans="2:9" x14ac:dyDescent="0.35">
      <c r="B47" s="136"/>
      <c r="C47" s="64" t="s">
        <v>180</v>
      </c>
      <c r="D47" s="81">
        <f>IF(D46/D34*100&gt;D48,1,0)</f>
        <v>0</v>
      </c>
      <c r="E47" s="173" t="str">
        <f>Beregningsvejledning!C20</f>
        <v>Emnet er vurderet til Meget Høj Risiko, grundet for mange 'Ved Ikke'.</v>
      </c>
      <c r="F47" s="151"/>
      <c r="G47" s="143"/>
    </row>
    <row r="48" spans="2:9" x14ac:dyDescent="0.35">
      <c r="B48" s="136"/>
      <c r="C48" s="64" t="s">
        <v>234</v>
      </c>
      <c r="D48" s="180">
        <v>50</v>
      </c>
      <c r="E48" s="181" t="s">
        <v>215</v>
      </c>
      <c r="F48" s="151"/>
      <c r="G48" s="143"/>
    </row>
    <row r="49" spans="2:7" x14ac:dyDescent="0.35">
      <c r="B49" s="136"/>
      <c r="C49" s="64" t="s">
        <v>188</v>
      </c>
      <c r="D49" s="81">
        <f>IF(Listedata!J123+Listedata!J129+Listedata!J147+Listedata!J153+Listedata!J159+Listedata!J165+Listedata!J171=7,1,0)</f>
        <v>1</v>
      </c>
      <c r="E49" s="173" t="str">
        <f>Beregningsvejledning!C22</f>
        <v>Der benyttes ingen arkitekturprincipper, og emnet vurders dermed til Meget høj risiko for legacy</v>
      </c>
      <c r="F49" s="151"/>
      <c r="G49" s="143"/>
    </row>
    <row r="50" spans="2:7" x14ac:dyDescent="0.35">
      <c r="B50" s="136"/>
      <c r="C50" s="68" t="s">
        <v>191</v>
      </c>
      <c r="D50" s="177">
        <f>IF(OR(Listedata!G140=3,Listedata!G140=4),1,0)</f>
        <v>1</v>
      </c>
      <c r="E50" s="176" t="str">
        <f>Beregningsvejledning!C23</f>
        <v>Bemærk at det vurderes at It-arkitekturen ikke er fremtidssikret</v>
      </c>
      <c r="F50" s="152"/>
      <c r="G50" s="143"/>
    </row>
    <row r="51" spans="2:7" x14ac:dyDescent="0.35">
      <c r="B51" s="136"/>
      <c r="C51" s="69"/>
      <c r="D51" s="81"/>
      <c r="E51" s="181"/>
      <c r="F51" s="57"/>
      <c r="G51" s="143"/>
    </row>
    <row r="52" spans="2:7" x14ac:dyDescent="0.35">
      <c r="B52" s="136"/>
      <c r="C52" s="67" t="s">
        <v>169</v>
      </c>
      <c r="D52" s="166"/>
      <c r="E52" s="166"/>
      <c r="F52" s="147"/>
      <c r="G52" s="143"/>
    </row>
    <row r="53" spans="2:7" x14ac:dyDescent="0.35">
      <c r="B53" s="136"/>
      <c r="C53" s="64" t="s">
        <v>252</v>
      </c>
      <c r="D53" s="81">
        <f>_xlfn.XLOOKUP("X",E39:E43,C39:C43)</f>
        <v>4</v>
      </c>
      <c r="E53" s="81"/>
      <c r="F53" s="151"/>
      <c r="G53" s="143"/>
    </row>
    <row r="54" spans="2:7" x14ac:dyDescent="0.35">
      <c r="B54" s="136"/>
      <c r="C54" s="64" t="s">
        <v>218</v>
      </c>
      <c r="D54" s="173" t="str">
        <f>IF(D49=1,E49,IF(D47=1,E47,IF(D50=1,E50,VLOOKUP("X",E39:F43,2,FALSE))))</f>
        <v>Der benyttes ingen arkitekturprincipper, og emnet vurders dermed til Meget høj risiko for legacy</v>
      </c>
      <c r="E54" s="81"/>
      <c r="F54" s="151"/>
      <c r="G54" s="143"/>
    </row>
    <row r="55" spans="2:7" x14ac:dyDescent="0.35">
      <c r="B55" s="136"/>
      <c r="C55" s="68" t="s">
        <v>220</v>
      </c>
      <c r="D55" s="176" t="str">
        <f>VLOOKUP("X",E39:F43,2,FALSE)</f>
        <v>Meget høj risiko for legacy</v>
      </c>
      <c r="E55" s="177"/>
      <c r="F55" s="152"/>
      <c r="G55" s="143"/>
    </row>
    <row r="56" spans="2:7" ht="15" thickBot="1" x14ac:dyDescent="0.4">
      <c r="B56" s="148"/>
      <c r="C56" s="154"/>
      <c r="D56" s="154"/>
      <c r="E56" s="154"/>
      <c r="F56" s="154"/>
      <c r="G56" s="155"/>
    </row>
    <row r="57" spans="2:7" ht="15" thickBot="1" x14ac:dyDescent="0.4"/>
    <row r="58" spans="2:7" x14ac:dyDescent="0.35">
      <c r="B58" s="139"/>
      <c r="C58" s="137"/>
      <c r="D58" s="137"/>
      <c r="E58" s="137"/>
      <c r="F58" s="137"/>
      <c r="G58" s="138"/>
    </row>
    <row r="59" spans="2:7" ht="13" customHeight="1" x14ac:dyDescent="0.35">
      <c r="B59" s="136"/>
      <c r="C59" s="70" t="s">
        <v>41</v>
      </c>
      <c r="D59" s="70"/>
      <c r="E59" s="57"/>
      <c r="F59" s="57"/>
      <c r="G59" s="143"/>
    </row>
    <row r="60" spans="2:7" x14ac:dyDescent="0.35">
      <c r="B60" s="136"/>
      <c r="C60" s="157" t="s">
        <v>185</v>
      </c>
      <c r="D60" s="158">
        <f>IF(D74=1,D64,Listedata!G187)</f>
        <v>48</v>
      </c>
      <c r="E60" s="81"/>
      <c r="F60" s="57"/>
      <c r="G60" s="143"/>
    </row>
    <row r="61" spans="2:7" x14ac:dyDescent="0.35">
      <c r="B61" s="136"/>
      <c r="C61" s="159" t="s">
        <v>178</v>
      </c>
      <c r="D61" s="160">
        <f>Listedata!H187</f>
        <v>12</v>
      </c>
      <c r="E61" s="81"/>
      <c r="F61" s="57"/>
      <c r="G61" s="143"/>
    </row>
    <row r="62" spans="2:7" x14ac:dyDescent="0.35">
      <c r="B62" s="136"/>
      <c r="C62" s="161" t="s">
        <v>186</v>
      </c>
      <c r="D62" s="162">
        <f>D60/D61</f>
        <v>4</v>
      </c>
      <c r="E62" s="163" t="s">
        <v>179</v>
      </c>
      <c r="F62" s="57"/>
      <c r="G62" s="143"/>
    </row>
    <row r="63" spans="2:7" x14ac:dyDescent="0.35">
      <c r="B63" s="136"/>
      <c r="C63" s="81"/>
      <c r="D63" s="81"/>
      <c r="E63" s="81"/>
      <c r="F63" s="57"/>
      <c r="G63" s="143"/>
    </row>
    <row r="64" spans="2:7" x14ac:dyDescent="0.35">
      <c r="B64" s="136"/>
      <c r="C64" s="164" t="s">
        <v>177</v>
      </c>
      <c r="D64" s="178">
        <v>59</v>
      </c>
      <c r="E64" s="166"/>
      <c r="F64" s="147"/>
      <c r="G64" s="143"/>
    </row>
    <row r="65" spans="2:7" x14ac:dyDescent="0.35">
      <c r="B65" s="136"/>
      <c r="C65" s="168" t="s">
        <v>172</v>
      </c>
      <c r="D65" s="169" t="s">
        <v>184</v>
      </c>
      <c r="E65" s="169" t="s">
        <v>182</v>
      </c>
      <c r="F65" s="151"/>
      <c r="G65" s="143"/>
    </row>
    <row r="66" spans="2:7" x14ac:dyDescent="0.35">
      <c r="B66" s="136"/>
      <c r="C66" s="171">
        <v>0</v>
      </c>
      <c r="D66" s="99">
        <v>0</v>
      </c>
      <c r="E66" s="179">
        <f>IF(AND(D60&lt;=D66),"X",0)</f>
        <v>0</v>
      </c>
      <c r="F66" s="59" t="str">
        <f>Beregningsvejledning!C9</f>
        <v>Ingen tegn på legacy</v>
      </c>
      <c r="G66" s="143"/>
    </row>
    <row r="67" spans="2:7" x14ac:dyDescent="0.35">
      <c r="B67" s="136"/>
      <c r="C67" s="65">
        <v>1</v>
      </c>
      <c r="D67" s="99">
        <v>8</v>
      </c>
      <c r="E67" s="179">
        <f>IF(AND(D60&lt;=D67,D60&gt;D66),"X",0)</f>
        <v>0</v>
      </c>
      <c r="F67" s="59" t="str">
        <f>Beregningsvejledning!C10</f>
        <v>Lav risiko for legacy</v>
      </c>
      <c r="G67" s="143"/>
    </row>
    <row r="68" spans="2:7" x14ac:dyDescent="0.35">
      <c r="B68" s="136"/>
      <c r="C68" s="65">
        <v>2</v>
      </c>
      <c r="D68" s="99">
        <v>16</v>
      </c>
      <c r="E68" s="179">
        <f>IF(AND(D60&lt;=D68,D60&gt;D67),"X",0)</f>
        <v>0</v>
      </c>
      <c r="F68" s="59" t="str">
        <f>Beregningsvejledning!C11</f>
        <v>Mellem risiko for legacy</v>
      </c>
      <c r="G68" s="143"/>
    </row>
    <row r="69" spans="2:7" x14ac:dyDescent="0.35">
      <c r="B69" s="136"/>
      <c r="C69" s="65">
        <v>3</v>
      </c>
      <c r="D69" s="99">
        <v>30</v>
      </c>
      <c r="E69" s="179">
        <f>IF(AND(D60&lt;=D69,D60&gt;D68),"X",0)</f>
        <v>0</v>
      </c>
      <c r="F69" s="59" t="str">
        <f>Beregningsvejledning!C12</f>
        <v>Høj risiko for legacy</v>
      </c>
      <c r="G69" s="143"/>
    </row>
    <row r="70" spans="2:7" x14ac:dyDescent="0.35">
      <c r="B70" s="136"/>
      <c r="C70" s="66">
        <v>4</v>
      </c>
      <c r="D70" s="100">
        <v>59</v>
      </c>
      <c r="E70" s="172" t="str">
        <f>IF(D60&gt;D69,"X",0)</f>
        <v>X</v>
      </c>
      <c r="F70" s="60" t="str">
        <f>Beregningsvejledning!C13</f>
        <v>Meget høj risiko for legacy</v>
      </c>
      <c r="G70" s="143"/>
    </row>
    <row r="71" spans="2:7" x14ac:dyDescent="0.35">
      <c r="B71" s="136"/>
      <c r="C71" s="81"/>
      <c r="D71" s="81"/>
      <c r="E71" s="81"/>
      <c r="F71" s="57"/>
      <c r="G71" s="143"/>
    </row>
    <row r="72" spans="2:7" x14ac:dyDescent="0.35">
      <c r="B72" s="136"/>
      <c r="C72" s="67" t="s">
        <v>231</v>
      </c>
      <c r="D72" s="166"/>
      <c r="E72" s="166"/>
      <c r="F72" s="147"/>
      <c r="G72" s="143"/>
    </row>
    <row r="73" spans="2:7" x14ac:dyDescent="0.35">
      <c r="B73" s="136"/>
      <c r="C73" s="64" t="s">
        <v>214</v>
      </c>
      <c r="D73" s="81">
        <f>COUNTIF(Listedata!H190:H254,1)</f>
        <v>0</v>
      </c>
      <c r="E73" s="81"/>
      <c r="F73" s="151"/>
      <c r="G73" s="143"/>
    </row>
    <row r="74" spans="2:7" x14ac:dyDescent="0.35">
      <c r="B74" s="136"/>
      <c r="C74" s="64" t="s">
        <v>180</v>
      </c>
      <c r="D74" s="81">
        <f>IF(D73/D61*100&gt;D75,1,0)</f>
        <v>0</v>
      </c>
      <c r="E74" s="173" t="str">
        <f>Beregningsvejledning!C20</f>
        <v>Emnet er vurderet til Meget Høj Risiko, grundet for mange 'Ved Ikke'.</v>
      </c>
      <c r="F74" s="151"/>
      <c r="G74" s="143"/>
    </row>
    <row r="75" spans="2:7" x14ac:dyDescent="0.35">
      <c r="B75" s="136"/>
      <c r="C75" s="68" t="s">
        <v>234</v>
      </c>
      <c r="D75" s="174">
        <v>30</v>
      </c>
      <c r="E75" s="175" t="s">
        <v>215</v>
      </c>
      <c r="F75" s="152"/>
      <c r="G75" s="143"/>
    </row>
    <row r="76" spans="2:7" x14ac:dyDescent="0.35">
      <c r="B76" s="136"/>
      <c r="C76" s="69"/>
      <c r="D76" s="81"/>
      <c r="E76" s="181"/>
      <c r="F76" s="57"/>
      <c r="G76" s="143"/>
    </row>
    <row r="77" spans="2:7" x14ac:dyDescent="0.35">
      <c r="B77" s="136"/>
      <c r="C77" s="67" t="s">
        <v>169</v>
      </c>
      <c r="D77" s="166"/>
      <c r="E77" s="166"/>
      <c r="F77" s="147"/>
      <c r="G77" s="143"/>
    </row>
    <row r="78" spans="2:7" x14ac:dyDescent="0.35">
      <c r="B78" s="136"/>
      <c r="C78" s="64" t="s">
        <v>252</v>
      </c>
      <c r="D78" s="81">
        <f>_xlfn.XLOOKUP("X",E66:E70,C66:C70)</f>
        <v>4</v>
      </c>
      <c r="E78" s="81"/>
      <c r="F78" s="151"/>
      <c r="G78" s="143"/>
    </row>
    <row r="79" spans="2:7" x14ac:dyDescent="0.35">
      <c r="B79" s="136"/>
      <c r="C79" s="64" t="s">
        <v>218</v>
      </c>
      <c r="D79" s="173" t="str">
        <f>IF(D74=1,E74,VLOOKUP("X",E66:F70,2,FALSE))</f>
        <v>Meget høj risiko for legacy</v>
      </c>
      <c r="E79" s="81"/>
      <c r="F79" s="151"/>
      <c r="G79" s="143"/>
    </row>
    <row r="80" spans="2:7" x14ac:dyDescent="0.35">
      <c r="B80" s="136"/>
      <c r="C80" s="68" t="s">
        <v>220</v>
      </c>
      <c r="D80" s="176" t="str">
        <f>VLOOKUP("X",E66:F70,2,FALSE)</f>
        <v>Meget høj risiko for legacy</v>
      </c>
      <c r="E80" s="177"/>
      <c r="F80" s="152"/>
      <c r="G80" s="143"/>
    </row>
    <row r="81" spans="2:7" ht="15" thickBot="1" x14ac:dyDescent="0.4">
      <c r="B81" s="148"/>
      <c r="C81" s="154"/>
      <c r="D81" s="154"/>
      <c r="E81" s="154"/>
      <c r="F81" s="154"/>
      <c r="G81" s="155"/>
    </row>
    <row r="82" spans="2:7" ht="15" thickBot="1" x14ac:dyDescent="0.4"/>
    <row r="83" spans="2:7" x14ac:dyDescent="0.35">
      <c r="B83" s="139"/>
      <c r="C83" s="137"/>
      <c r="D83" s="137"/>
      <c r="E83" s="137"/>
      <c r="F83" s="137"/>
      <c r="G83" s="138"/>
    </row>
    <row r="84" spans="2:7" x14ac:dyDescent="0.35">
      <c r="B84" s="136"/>
      <c r="C84" s="63" t="s">
        <v>150</v>
      </c>
      <c r="D84" s="63"/>
      <c r="E84" s="63"/>
      <c r="F84" s="57"/>
      <c r="G84" s="143"/>
    </row>
    <row r="85" spans="2:7" x14ac:dyDescent="0.35">
      <c r="B85" s="136"/>
      <c r="C85" s="157" t="s">
        <v>185</v>
      </c>
      <c r="D85" s="158">
        <f>IF(D99=1,D89,Listedata!G258)</f>
        <v>16</v>
      </c>
      <c r="E85" s="81"/>
      <c r="F85" s="57"/>
      <c r="G85" s="143"/>
    </row>
    <row r="86" spans="2:7" x14ac:dyDescent="0.35">
      <c r="B86" s="136"/>
      <c r="C86" s="159" t="s">
        <v>178</v>
      </c>
      <c r="D86" s="160">
        <f>Listedata!H258</f>
        <v>6</v>
      </c>
      <c r="E86" s="81"/>
      <c r="F86" s="57"/>
      <c r="G86" s="143"/>
    </row>
    <row r="87" spans="2:7" x14ac:dyDescent="0.35">
      <c r="B87" s="136"/>
      <c r="C87" s="161" t="s">
        <v>186</v>
      </c>
      <c r="D87" s="162">
        <f>D85/D86</f>
        <v>2.6666666666666665</v>
      </c>
      <c r="E87" s="163" t="s">
        <v>179</v>
      </c>
      <c r="F87" s="57"/>
      <c r="G87" s="143"/>
    </row>
    <row r="88" spans="2:7" x14ac:dyDescent="0.35">
      <c r="B88" s="136"/>
      <c r="C88" s="81"/>
      <c r="D88" s="81"/>
      <c r="E88" s="81"/>
      <c r="F88" s="57"/>
      <c r="G88" s="143"/>
    </row>
    <row r="89" spans="2:7" x14ac:dyDescent="0.35">
      <c r="B89" s="136"/>
      <c r="C89" s="164" t="s">
        <v>177</v>
      </c>
      <c r="D89" s="178">
        <v>23</v>
      </c>
      <c r="E89" s="166"/>
      <c r="F89" s="147"/>
      <c r="G89" s="143"/>
    </row>
    <row r="90" spans="2:7" x14ac:dyDescent="0.35">
      <c r="B90" s="136"/>
      <c r="C90" s="168" t="s">
        <v>172</v>
      </c>
      <c r="D90" s="169" t="s">
        <v>184</v>
      </c>
      <c r="E90" s="169" t="s">
        <v>182</v>
      </c>
      <c r="F90" s="151"/>
      <c r="G90" s="143"/>
    </row>
    <row r="91" spans="2:7" x14ac:dyDescent="0.35">
      <c r="B91" s="136"/>
      <c r="C91" s="171">
        <v>0</v>
      </c>
      <c r="D91" s="99">
        <v>4</v>
      </c>
      <c r="E91" s="179">
        <f>IF(AND(D85&lt;=D91),"X",0)</f>
        <v>0</v>
      </c>
      <c r="F91" s="59" t="str">
        <f>Beregningsvejledning!C9</f>
        <v>Ingen tegn på legacy</v>
      </c>
      <c r="G91" s="143"/>
    </row>
    <row r="92" spans="2:7" x14ac:dyDescent="0.35">
      <c r="B92" s="136"/>
      <c r="C92" s="65">
        <v>1</v>
      </c>
      <c r="D92" s="99">
        <v>8</v>
      </c>
      <c r="E92" s="179">
        <f>IF(AND(D85&lt;=D92,D85&gt;D91),"X",0)</f>
        <v>0</v>
      </c>
      <c r="F92" s="59" t="str">
        <f>Beregningsvejledning!C10</f>
        <v>Lav risiko for legacy</v>
      </c>
      <c r="G92" s="143"/>
    </row>
    <row r="93" spans="2:7" x14ac:dyDescent="0.35">
      <c r="B93" s="136"/>
      <c r="C93" s="65">
        <v>2</v>
      </c>
      <c r="D93" s="99">
        <v>12</v>
      </c>
      <c r="E93" s="179">
        <f>IF(AND(D85&lt;=D93,D85&gt;D92),"X",0)</f>
        <v>0</v>
      </c>
      <c r="F93" s="59" t="str">
        <f>Beregningsvejledning!C11</f>
        <v>Mellem risiko for legacy</v>
      </c>
      <c r="G93" s="143"/>
    </row>
    <row r="94" spans="2:7" x14ac:dyDescent="0.35">
      <c r="B94" s="136"/>
      <c r="C94" s="65">
        <v>3</v>
      </c>
      <c r="D94" s="99">
        <v>16</v>
      </c>
      <c r="E94" s="179" t="str">
        <f>IF(AND(D85&lt;=D94,D85&gt;D93),"X",0)</f>
        <v>X</v>
      </c>
      <c r="F94" s="59" t="str">
        <f>Beregningsvejledning!C12</f>
        <v>Høj risiko for legacy</v>
      </c>
      <c r="G94" s="143"/>
    </row>
    <row r="95" spans="2:7" x14ac:dyDescent="0.35">
      <c r="B95" s="136"/>
      <c r="C95" s="66">
        <v>4</v>
      </c>
      <c r="D95" s="100">
        <v>23</v>
      </c>
      <c r="E95" s="172">
        <f>IF(D85&gt;D94,"X",0)</f>
        <v>0</v>
      </c>
      <c r="F95" s="60" t="str">
        <f>Beregningsvejledning!C13</f>
        <v>Meget høj risiko for legacy</v>
      </c>
      <c r="G95" s="143"/>
    </row>
    <row r="96" spans="2:7" x14ac:dyDescent="0.35">
      <c r="B96" s="136"/>
      <c r="C96" s="81"/>
      <c r="D96" s="81"/>
      <c r="E96" s="81"/>
      <c r="F96" s="57"/>
      <c r="G96" s="143"/>
    </row>
    <row r="97" spans="2:7" x14ac:dyDescent="0.35">
      <c r="B97" s="136"/>
      <c r="C97" s="67" t="s">
        <v>231</v>
      </c>
      <c r="D97" s="166"/>
      <c r="E97" s="166"/>
      <c r="F97" s="147"/>
      <c r="G97" s="143"/>
    </row>
    <row r="98" spans="2:7" x14ac:dyDescent="0.35">
      <c r="B98" s="136"/>
      <c r="C98" s="64" t="s">
        <v>214</v>
      </c>
      <c r="D98" s="81">
        <f>COUNTIF(Listedata!H260:H297,1)</f>
        <v>0</v>
      </c>
      <c r="E98" s="81"/>
      <c r="F98" s="151"/>
      <c r="G98" s="143"/>
    </row>
    <row r="99" spans="2:7" x14ac:dyDescent="0.35">
      <c r="B99" s="136"/>
      <c r="C99" s="64" t="s">
        <v>180</v>
      </c>
      <c r="D99" s="81">
        <f>IF(D98/D86*100&gt;D100,1,0)</f>
        <v>0</v>
      </c>
      <c r="E99" s="173" t="str">
        <f>Beregningsvejledning!C20</f>
        <v>Emnet er vurderet til Meget Høj Risiko, grundet for mange 'Ved Ikke'.</v>
      </c>
      <c r="F99" s="151"/>
      <c r="G99" s="143"/>
    </row>
    <row r="100" spans="2:7" x14ac:dyDescent="0.35">
      <c r="B100" s="136"/>
      <c r="C100" s="68" t="s">
        <v>234</v>
      </c>
      <c r="D100" s="174">
        <v>30</v>
      </c>
      <c r="E100" s="175" t="s">
        <v>215</v>
      </c>
      <c r="F100" s="152"/>
      <c r="G100" s="143"/>
    </row>
    <row r="101" spans="2:7" x14ac:dyDescent="0.35">
      <c r="B101" s="136"/>
      <c r="C101" s="69"/>
      <c r="D101" s="81"/>
      <c r="E101" s="181"/>
      <c r="F101" s="57"/>
      <c r="G101" s="143"/>
    </row>
    <row r="102" spans="2:7" x14ac:dyDescent="0.35">
      <c r="B102" s="136"/>
      <c r="C102" s="67" t="s">
        <v>169</v>
      </c>
      <c r="D102" s="166"/>
      <c r="E102" s="166"/>
      <c r="F102" s="147"/>
      <c r="G102" s="143"/>
    </row>
    <row r="103" spans="2:7" x14ac:dyDescent="0.35">
      <c r="B103" s="136"/>
      <c r="C103" s="64" t="s">
        <v>252</v>
      </c>
      <c r="D103" s="81">
        <f>_xlfn.XLOOKUP("X",E91:E95,C91:C95)</f>
        <v>3</v>
      </c>
      <c r="E103" s="81"/>
      <c r="F103" s="151"/>
      <c r="G103" s="143"/>
    </row>
    <row r="104" spans="2:7" x14ac:dyDescent="0.35">
      <c r="B104" s="136"/>
      <c r="C104" s="64" t="s">
        <v>218</v>
      </c>
      <c r="D104" s="173" t="str">
        <f>IF(D99=1,E99,VLOOKUP("X",E91:F95,2,FALSE))</f>
        <v>Høj risiko for legacy</v>
      </c>
      <c r="E104" s="81"/>
      <c r="F104" s="151"/>
      <c r="G104" s="143"/>
    </row>
    <row r="105" spans="2:7" x14ac:dyDescent="0.35">
      <c r="B105" s="136"/>
      <c r="C105" s="68" t="s">
        <v>220</v>
      </c>
      <c r="D105" s="176" t="str">
        <f>VLOOKUP("X",E91:F95,2,FALSE)</f>
        <v>Høj risiko for legacy</v>
      </c>
      <c r="E105" s="177"/>
      <c r="F105" s="152"/>
      <c r="G105" s="143"/>
    </row>
    <row r="106" spans="2:7" ht="15" thickBot="1" x14ac:dyDescent="0.4">
      <c r="B106" s="148"/>
      <c r="C106" s="154"/>
      <c r="D106" s="154"/>
      <c r="E106" s="154"/>
      <c r="F106" s="154"/>
      <c r="G106" s="155"/>
    </row>
    <row r="107" spans="2:7" ht="15" thickBot="1" x14ac:dyDescent="0.4"/>
    <row r="108" spans="2:7" x14ac:dyDescent="0.35">
      <c r="B108" s="139"/>
      <c r="C108" s="137"/>
      <c r="D108" s="137"/>
      <c r="E108" s="137"/>
      <c r="F108" s="137"/>
      <c r="G108" s="138"/>
    </row>
    <row r="109" spans="2:7" x14ac:dyDescent="0.35">
      <c r="B109" s="136"/>
      <c r="C109" s="63" t="s">
        <v>58</v>
      </c>
      <c r="D109" s="57"/>
      <c r="E109" s="57"/>
      <c r="F109" s="57"/>
      <c r="G109" s="143"/>
    </row>
    <row r="110" spans="2:7" x14ac:dyDescent="0.35">
      <c r="B110" s="136"/>
      <c r="C110" s="157" t="s">
        <v>185</v>
      </c>
      <c r="D110" s="158">
        <f>IF(D124=1,D114,Listedata!G300)</f>
        <v>24</v>
      </c>
      <c r="E110" s="81"/>
      <c r="F110" s="57"/>
      <c r="G110" s="143"/>
    </row>
    <row r="111" spans="2:7" x14ac:dyDescent="0.35">
      <c r="B111" s="136"/>
      <c r="C111" s="159" t="s">
        <v>178</v>
      </c>
      <c r="D111" s="160">
        <f>Listedata!H300</f>
        <v>6</v>
      </c>
      <c r="E111" s="81"/>
      <c r="F111" s="57"/>
      <c r="G111" s="143"/>
    </row>
    <row r="112" spans="2:7" x14ac:dyDescent="0.35">
      <c r="B112" s="136"/>
      <c r="C112" s="161" t="s">
        <v>186</v>
      </c>
      <c r="D112" s="162">
        <f>D110/D111</f>
        <v>4</v>
      </c>
      <c r="E112" s="163" t="s">
        <v>179</v>
      </c>
      <c r="F112" s="57"/>
      <c r="G112" s="143"/>
    </row>
    <row r="113" spans="2:7" x14ac:dyDescent="0.35">
      <c r="B113" s="136"/>
      <c r="C113" s="81"/>
      <c r="D113" s="81"/>
      <c r="E113" s="81"/>
      <c r="F113" s="57"/>
      <c r="G113" s="143"/>
    </row>
    <row r="114" spans="2:7" x14ac:dyDescent="0.35">
      <c r="B114" s="136"/>
      <c r="C114" s="164" t="s">
        <v>177</v>
      </c>
      <c r="D114" s="178">
        <v>22</v>
      </c>
      <c r="E114" s="166"/>
      <c r="F114" s="147"/>
      <c r="G114" s="143"/>
    </row>
    <row r="115" spans="2:7" x14ac:dyDescent="0.35">
      <c r="B115" s="136"/>
      <c r="C115" s="168" t="s">
        <v>172</v>
      </c>
      <c r="D115" s="169" t="s">
        <v>184</v>
      </c>
      <c r="E115" s="169" t="s">
        <v>182</v>
      </c>
      <c r="F115" s="151"/>
      <c r="G115" s="143"/>
    </row>
    <row r="116" spans="2:7" x14ac:dyDescent="0.35">
      <c r="B116" s="136"/>
      <c r="C116" s="171">
        <v>0</v>
      </c>
      <c r="D116" s="99">
        <v>4</v>
      </c>
      <c r="E116" s="179">
        <f>IF(AND(D110&lt;=D116),"X",0)</f>
        <v>0</v>
      </c>
      <c r="F116" s="59" t="str">
        <f>Beregningsvejledning!C9</f>
        <v>Ingen tegn på legacy</v>
      </c>
      <c r="G116" s="143"/>
    </row>
    <row r="117" spans="2:7" x14ac:dyDescent="0.35">
      <c r="B117" s="136"/>
      <c r="C117" s="65">
        <v>1</v>
      </c>
      <c r="D117" s="99">
        <v>8</v>
      </c>
      <c r="E117" s="179">
        <f>IF(AND(D110&lt;=D117,D110&gt;D116),"X",0)</f>
        <v>0</v>
      </c>
      <c r="F117" s="59" t="str">
        <f>Beregningsvejledning!C10</f>
        <v>Lav risiko for legacy</v>
      </c>
      <c r="G117" s="143"/>
    </row>
    <row r="118" spans="2:7" x14ac:dyDescent="0.35">
      <c r="B118" s="136"/>
      <c r="C118" s="65">
        <v>2</v>
      </c>
      <c r="D118" s="99">
        <v>12</v>
      </c>
      <c r="E118" s="179">
        <f>IF(AND(D110&lt;=D118,D110&gt;D117),"X",0)</f>
        <v>0</v>
      </c>
      <c r="F118" s="59" t="str">
        <f>Beregningsvejledning!C11</f>
        <v>Mellem risiko for legacy</v>
      </c>
      <c r="G118" s="143"/>
    </row>
    <row r="119" spans="2:7" x14ac:dyDescent="0.35">
      <c r="B119" s="136"/>
      <c r="C119" s="65">
        <v>3</v>
      </c>
      <c r="D119" s="99">
        <v>16</v>
      </c>
      <c r="E119" s="179">
        <f>IF(AND(D110&lt;=D119,D110&gt;D118),"X",0)</f>
        <v>0</v>
      </c>
      <c r="F119" s="59" t="str">
        <f>Beregningsvejledning!C12</f>
        <v>Høj risiko for legacy</v>
      </c>
      <c r="G119" s="143"/>
    </row>
    <row r="120" spans="2:7" x14ac:dyDescent="0.35">
      <c r="B120" s="136"/>
      <c r="C120" s="66">
        <v>4</v>
      </c>
      <c r="D120" s="100">
        <v>22</v>
      </c>
      <c r="E120" s="172" t="str">
        <f>IF(D110&gt;D119,"X",0)</f>
        <v>X</v>
      </c>
      <c r="F120" s="60" t="str">
        <f>Beregningsvejledning!C13</f>
        <v>Meget høj risiko for legacy</v>
      </c>
      <c r="G120" s="143"/>
    </row>
    <row r="121" spans="2:7" x14ac:dyDescent="0.35">
      <c r="B121" s="136"/>
      <c r="C121" s="81"/>
      <c r="D121" s="81"/>
      <c r="E121" s="81"/>
      <c r="F121" s="57"/>
      <c r="G121" s="143"/>
    </row>
    <row r="122" spans="2:7" x14ac:dyDescent="0.35">
      <c r="B122" s="136"/>
      <c r="C122" s="67" t="s">
        <v>231</v>
      </c>
      <c r="D122" s="166"/>
      <c r="E122" s="166"/>
      <c r="F122" s="147"/>
      <c r="G122" s="143"/>
    </row>
    <row r="123" spans="2:7" x14ac:dyDescent="0.35">
      <c r="B123" s="136"/>
      <c r="C123" s="64" t="s">
        <v>214</v>
      </c>
      <c r="D123" s="81">
        <f>COUNTIF(Listedata!H284:H321,1)</f>
        <v>0</v>
      </c>
      <c r="E123" s="81"/>
      <c r="F123" s="151"/>
      <c r="G123" s="143"/>
    </row>
    <row r="124" spans="2:7" x14ac:dyDescent="0.35">
      <c r="B124" s="136"/>
      <c r="C124" s="64" t="s">
        <v>180</v>
      </c>
      <c r="D124" s="81">
        <f>IF(D123/D111*100&gt;D125,1,0)</f>
        <v>0</v>
      </c>
      <c r="E124" s="173" t="str">
        <f>Beregningsvejledning!C20</f>
        <v>Emnet er vurderet til Meget Høj Risiko, grundet for mange 'Ved Ikke'.</v>
      </c>
      <c r="F124" s="151"/>
      <c r="G124" s="143"/>
    </row>
    <row r="125" spans="2:7" x14ac:dyDescent="0.35">
      <c r="B125" s="136"/>
      <c r="C125" s="64" t="s">
        <v>234</v>
      </c>
      <c r="D125" s="180">
        <v>30</v>
      </c>
      <c r="E125" s="181" t="s">
        <v>215</v>
      </c>
      <c r="F125" s="151"/>
      <c r="G125" s="143"/>
    </row>
    <row r="126" spans="2:7" x14ac:dyDescent="0.35">
      <c r="B126" s="136"/>
      <c r="C126" s="68" t="s">
        <v>192</v>
      </c>
      <c r="D126" s="177">
        <f>IF(OR(Listedata!G302=4,Listedata!G302=3),1,0)</f>
        <v>1</v>
      </c>
      <c r="E126" s="176" t="str">
        <f>Beregningsvejledning!C24</f>
        <v>Bemærk, at det vurderes at nuværende løsning ikke understøtter forrentningsbehovene</v>
      </c>
      <c r="F126" s="156"/>
      <c r="G126" s="143"/>
    </row>
    <row r="127" spans="2:7" x14ac:dyDescent="0.35">
      <c r="B127" s="136"/>
      <c r="C127" s="69"/>
      <c r="D127" s="81"/>
      <c r="E127" s="181"/>
      <c r="F127" s="57"/>
      <c r="G127" s="143"/>
    </row>
    <row r="128" spans="2:7" x14ac:dyDescent="0.35">
      <c r="B128" s="136"/>
      <c r="C128" s="67" t="s">
        <v>169</v>
      </c>
      <c r="D128" s="166"/>
      <c r="E128" s="166"/>
      <c r="F128" s="147"/>
      <c r="G128" s="143"/>
    </row>
    <row r="129" spans="2:7" x14ac:dyDescent="0.35">
      <c r="B129" s="136"/>
      <c r="C129" s="64" t="s">
        <v>252</v>
      </c>
      <c r="D129" s="81">
        <f>_xlfn.XLOOKUP("X",E116:E120,C116:C120)</f>
        <v>4</v>
      </c>
      <c r="E129" s="81"/>
      <c r="F129" s="151"/>
      <c r="G129" s="143"/>
    </row>
    <row r="130" spans="2:7" x14ac:dyDescent="0.35">
      <c r="B130" s="136"/>
      <c r="C130" s="64" t="s">
        <v>218</v>
      </c>
      <c r="D130" s="173" t="str">
        <f>IF(D126=1,E126,IF(DD138127=1,E124,VLOOKUP("X",E116:F120,2,FALSE)))</f>
        <v>Bemærk, at det vurderes at nuværende løsning ikke understøtter forrentningsbehovene</v>
      </c>
      <c r="E130" s="81"/>
      <c r="F130" s="151"/>
      <c r="G130" s="143"/>
    </row>
    <row r="131" spans="2:7" x14ac:dyDescent="0.35">
      <c r="B131" s="136"/>
      <c r="C131" s="68" t="s">
        <v>220</v>
      </c>
      <c r="D131" s="176" t="str">
        <f>VLOOKUP("X",E116:F120,2,FALSE)</f>
        <v>Meget høj risiko for legacy</v>
      </c>
      <c r="E131" s="177"/>
      <c r="F131" s="152"/>
      <c r="G131" s="143"/>
    </row>
    <row r="132" spans="2:7" ht="15" thickBot="1" x14ac:dyDescent="0.4">
      <c r="B132" s="148"/>
      <c r="C132" s="154"/>
      <c r="D132" s="154"/>
      <c r="E132" s="154"/>
      <c r="F132" s="154"/>
      <c r="G132" s="155"/>
    </row>
    <row r="133" spans="2:7" ht="15" thickBot="1" x14ac:dyDescent="0.4"/>
    <row r="134" spans="2:7" x14ac:dyDescent="0.35">
      <c r="B134" s="139"/>
      <c r="C134" s="137"/>
      <c r="D134" s="137"/>
      <c r="E134" s="137"/>
      <c r="F134" s="137"/>
      <c r="G134" s="138"/>
    </row>
    <row r="135" spans="2:7" x14ac:dyDescent="0.35">
      <c r="B135" s="136"/>
      <c r="C135" s="7" t="s">
        <v>65</v>
      </c>
      <c r="D135" s="57"/>
      <c r="E135" s="57"/>
      <c r="F135" s="57"/>
      <c r="G135" s="143"/>
    </row>
    <row r="136" spans="2:7" x14ac:dyDescent="0.35">
      <c r="B136" s="136"/>
      <c r="C136" s="157" t="s">
        <v>185</v>
      </c>
      <c r="D136" s="158">
        <f>IF(D150=1,D140,Listedata!G336)</f>
        <v>12</v>
      </c>
      <c r="E136" s="81"/>
      <c r="F136" s="57"/>
      <c r="G136" s="143"/>
    </row>
    <row r="137" spans="2:7" x14ac:dyDescent="0.35">
      <c r="B137" s="136"/>
      <c r="C137" s="159" t="s">
        <v>178</v>
      </c>
      <c r="D137" s="160">
        <f>Listedata!H336</f>
        <v>3</v>
      </c>
      <c r="E137" s="81"/>
      <c r="F137" s="57"/>
      <c r="G137" s="143"/>
    </row>
    <row r="138" spans="2:7" x14ac:dyDescent="0.35">
      <c r="B138" s="136"/>
      <c r="C138" s="161" t="s">
        <v>186</v>
      </c>
      <c r="D138" s="162">
        <f>D136/D137</f>
        <v>4</v>
      </c>
      <c r="E138" s="163" t="s">
        <v>179</v>
      </c>
      <c r="F138" s="57"/>
      <c r="G138" s="143"/>
    </row>
    <row r="139" spans="2:7" x14ac:dyDescent="0.35">
      <c r="B139" s="136"/>
      <c r="C139" s="81"/>
      <c r="D139" s="81"/>
      <c r="E139" s="81"/>
      <c r="F139" s="57"/>
      <c r="G139" s="143"/>
    </row>
    <row r="140" spans="2:7" x14ac:dyDescent="0.35">
      <c r="B140" s="136"/>
      <c r="C140" s="164" t="s">
        <v>177</v>
      </c>
      <c r="D140" s="178">
        <v>10</v>
      </c>
      <c r="E140" s="166"/>
      <c r="F140" s="147"/>
      <c r="G140" s="143"/>
    </row>
    <row r="141" spans="2:7" x14ac:dyDescent="0.35">
      <c r="B141" s="136"/>
      <c r="C141" s="168" t="s">
        <v>172</v>
      </c>
      <c r="D141" s="169" t="s">
        <v>184</v>
      </c>
      <c r="E141" s="169" t="s">
        <v>182</v>
      </c>
      <c r="F141" s="151"/>
      <c r="G141" s="143"/>
    </row>
    <row r="142" spans="2:7" x14ac:dyDescent="0.35">
      <c r="B142" s="136"/>
      <c r="C142" s="171">
        <v>0</v>
      </c>
      <c r="D142" s="99">
        <v>2</v>
      </c>
      <c r="E142" s="179">
        <f>IF(AND(D136&lt;=D142),"X",0)</f>
        <v>0</v>
      </c>
      <c r="F142" s="59" t="str">
        <f>Beregningsvejledning!C9</f>
        <v>Ingen tegn på legacy</v>
      </c>
      <c r="G142" s="143"/>
    </row>
    <row r="143" spans="2:7" x14ac:dyDescent="0.35">
      <c r="B143" s="136"/>
      <c r="C143" s="65">
        <v>1</v>
      </c>
      <c r="D143" s="99">
        <v>4</v>
      </c>
      <c r="E143" s="179">
        <f>IF(AND(D136&lt;=D143,D136&gt;D142),"X",0)</f>
        <v>0</v>
      </c>
      <c r="F143" s="59" t="str">
        <f>Beregningsvejledning!C10</f>
        <v>Lav risiko for legacy</v>
      </c>
      <c r="G143" s="143"/>
    </row>
    <row r="144" spans="2:7" x14ac:dyDescent="0.35">
      <c r="B144" s="136"/>
      <c r="C144" s="65">
        <v>2</v>
      </c>
      <c r="D144" s="99">
        <v>6</v>
      </c>
      <c r="E144" s="179">
        <f>IF(AND(D136&lt;=D144,D136&gt;D143),"X",0)</f>
        <v>0</v>
      </c>
      <c r="F144" s="59" t="str">
        <f>Beregningsvejledning!C11</f>
        <v>Mellem risiko for legacy</v>
      </c>
      <c r="G144" s="143"/>
    </row>
    <row r="145" spans="2:7" x14ac:dyDescent="0.35">
      <c r="B145" s="136"/>
      <c r="C145" s="65">
        <v>3</v>
      </c>
      <c r="D145" s="99">
        <v>8</v>
      </c>
      <c r="E145" s="179">
        <f>IF(AND(D136&lt;=D145,D136&gt;D144),"X",0)</f>
        <v>0</v>
      </c>
      <c r="F145" s="59" t="str">
        <f>Beregningsvejledning!C12</f>
        <v>Høj risiko for legacy</v>
      </c>
      <c r="G145" s="143"/>
    </row>
    <row r="146" spans="2:7" x14ac:dyDescent="0.35">
      <c r="B146" s="136"/>
      <c r="C146" s="66">
        <v>4</v>
      </c>
      <c r="D146" s="100">
        <v>10</v>
      </c>
      <c r="E146" s="172" t="str">
        <f>IF(D136&gt;D145,"X",0)</f>
        <v>X</v>
      </c>
      <c r="F146" s="60" t="str">
        <f>Beregningsvejledning!C13</f>
        <v>Meget høj risiko for legacy</v>
      </c>
      <c r="G146" s="143"/>
    </row>
    <row r="147" spans="2:7" x14ac:dyDescent="0.35">
      <c r="B147" s="136"/>
      <c r="C147" s="81"/>
      <c r="D147" s="81"/>
      <c r="E147" s="81"/>
      <c r="F147" s="57"/>
      <c r="G147" s="143"/>
    </row>
    <row r="148" spans="2:7" x14ac:dyDescent="0.35">
      <c r="B148" s="136"/>
      <c r="C148" s="67" t="s">
        <v>231</v>
      </c>
      <c r="D148" s="166"/>
      <c r="E148" s="166"/>
      <c r="F148" s="147"/>
      <c r="G148" s="143"/>
    </row>
    <row r="149" spans="2:7" x14ac:dyDescent="0.35">
      <c r="B149" s="136"/>
      <c r="C149" s="64" t="s">
        <v>214</v>
      </c>
      <c r="D149" s="81">
        <f>COUNTIF(Listedata!H338:H351,1)</f>
        <v>0</v>
      </c>
      <c r="E149" s="81"/>
      <c r="F149" s="151"/>
      <c r="G149" s="143"/>
    </row>
    <row r="150" spans="2:7" x14ac:dyDescent="0.35">
      <c r="B150" s="136"/>
      <c r="C150" s="64" t="s">
        <v>180</v>
      </c>
      <c r="D150" s="81">
        <f>IF(D149/D137*100&gt;D151,1,0)</f>
        <v>0</v>
      </c>
      <c r="E150" s="173" t="str">
        <f>Beregningsvejledning!C20</f>
        <v>Emnet er vurderet til Meget Høj Risiko, grundet for mange 'Ved Ikke'.</v>
      </c>
      <c r="F150" s="151"/>
      <c r="G150" s="143"/>
    </row>
    <row r="151" spans="2:7" x14ac:dyDescent="0.35">
      <c r="B151" s="136"/>
      <c r="C151" s="68" t="s">
        <v>234</v>
      </c>
      <c r="D151" s="174">
        <v>30</v>
      </c>
      <c r="E151" s="175" t="s">
        <v>215</v>
      </c>
      <c r="F151" s="152"/>
      <c r="G151" s="143"/>
    </row>
    <row r="152" spans="2:7" x14ac:dyDescent="0.35">
      <c r="B152" s="136"/>
      <c r="C152" s="69"/>
      <c r="D152" s="81"/>
      <c r="E152" s="181"/>
      <c r="F152" s="57"/>
      <c r="G152" s="143"/>
    </row>
    <row r="153" spans="2:7" x14ac:dyDescent="0.35">
      <c r="B153" s="136"/>
      <c r="C153" s="67" t="s">
        <v>169</v>
      </c>
      <c r="D153" s="166"/>
      <c r="E153" s="166"/>
      <c r="F153" s="147"/>
      <c r="G153" s="143"/>
    </row>
    <row r="154" spans="2:7" x14ac:dyDescent="0.35">
      <c r="B154" s="136"/>
      <c r="C154" s="64" t="s">
        <v>252</v>
      </c>
      <c r="D154" s="81">
        <f>_xlfn.XLOOKUP("X",E142:E146,C142:C146)</f>
        <v>4</v>
      </c>
      <c r="E154" s="81"/>
      <c r="F154" s="151"/>
      <c r="G154" s="143"/>
    </row>
    <row r="155" spans="2:7" x14ac:dyDescent="0.35">
      <c r="B155" s="136"/>
      <c r="C155" s="64" t="s">
        <v>218</v>
      </c>
      <c r="D155" s="173" t="str">
        <f>IF(D150=1,E150,VLOOKUP("X",E142:F146,2,FALSE))</f>
        <v>Meget høj risiko for legacy</v>
      </c>
      <c r="E155" s="81"/>
      <c r="F155" s="151"/>
      <c r="G155" s="143"/>
    </row>
    <row r="156" spans="2:7" x14ac:dyDescent="0.35">
      <c r="B156" s="136"/>
      <c r="C156" s="68" t="s">
        <v>220</v>
      </c>
      <c r="D156" s="176" t="str">
        <f>VLOOKUP("X",E142:F146,2,FALSE)</f>
        <v>Meget høj risiko for legacy</v>
      </c>
      <c r="E156" s="177"/>
      <c r="F156" s="152"/>
      <c r="G156" s="143"/>
    </row>
    <row r="157" spans="2:7" ht="15" thickBot="1" x14ac:dyDescent="0.4">
      <c r="B157" s="148"/>
      <c r="C157" s="154"/>
      <c r="D157" s="154"/>
      <c r="E157" s="154"/>
      <c r="F157" s="154"/>
      <c r="G157" s="155"/>
    </row>
    <row r="158" spans="2:7" ht="15" thickBot="1" x14ac:dyDescent="0.4"/>
    <row r="159" spans="2:7" x14ac:dyDescent="0.35">
      <c r="B159" s="139"/>
      <c r="C159" s="137"/>
      <c r="D159" s="137"/>
      <c r="E159" s="137"/>
      <c r="F159" s="137"/>
      <c r="G159" s="138"/>
    </row>
    <row r="160" spans="2:7" x14ac:dyDescent="0.35">
      <c r="B160" s="136"/>
      <c r="C160" s="7" t="s">
        <v>69</v>
      </c>
      <c r="D160" s="57"/>
      <c r="E160" s="57"/>
      <c r="F160" s="57"/>
      <c r="G160" s="143"/>
    </row>
    <row r="161" spans="2:7" x14ac:dyDescent="0.35">
      <c r="B161" s="136"/>
      <c r="C161" s="157" t="s">
        <v>185</v>
      </c>
      <c r="D161" s="158">
        <f>IF(D175=1,D165,Listedata!G355)</f>
        <v>32</v>
      </c>
      <c r="E161" s="81"/>
      <c r="F161" s="57"/>
      <c r="G161" s="143"/>
    </row>
    <row r="162" spans="2:7" x14ac:dyDescent="0.35">
      <c r="B162" s="136"/>
      <c r="C162" s="159" t="s">
        <v>178</v>
      </c>
      <c r="D162" s="160">
        <f>Listedata!H355</f>
        <v>8</v>
      </c>
      <c r="E162" s="81"/>
      <c r="F162" s="57"/>
      <c r="G162" s="143"/>
    </row>
    <row r="163" spans="2:7" x14ac:dyDescent="0.35">
      <c r="B163" s="136"/>
      <c r="C163" s="161" t="s">
        <v>186</v>
      </c>
      <c r="D163" s="162">
        <f>D161/D162</f>
        <v>4</v>
      </c>
      <c r="E163" s="163" t="s">
        <v>179</v>
      </c>
      <c r="F163" s="57"/>
      <c r="G163" s="143"/>
    </row>
    <row r="164" spans="2:7" x14ac:dyDescent="0.35">
      <c r="B164" s="136"/>
      <c r="C164" s="81"/>
      <c r="D164" s="81"/>
      <c r="E164" s="81"/>
      <c r="F164" s="57"/>
      <c r="G164" s="143"/>
    </row>
    <row r="165" spans="2:7" x14ac:dyDescent="0.35">
      <c r="B165" s="136"/>
      <c r="C165" s="164" t="s">
        <v>177</v>
      </c>
      <c r="D165" s="178">
        <v>32</v>
      </c>
      <c r="E165" s="166"/>
      <c r="F165" s="147"/>
      <c r="G165" s="143"/>
    </row>
    <row r="166" spans="2:7" x14ac:dyDescent="0.35">
      <c r="B166" s="136"/>
      <c r="C166" s="168" t="s">
        <v>172</v>
      </c>
      <c r="D166" s="169" t="s">
        <v>184</v>
      </c>
      <c r="E166" s="169" t="s">
        <v>182</v>
      </c>
      <c r="F166" s="151"/>
      <c r="G166" s="143"/>
    </row>
    <row r="167" spans="2:7" x14ac:dyDescent="0.35">
      <c r="B167" s="136"/>
      <c r="C167" s="171">
        <v>0</v>
      </c>
      <c r="D167" s="99">
        <v>6</v>
      </c>
      <c r="E167" s="179">
        <f>IF(AND(D161&lt;=D167),"X",0)</f>
        <v>0</v>
      </c>
      <c r="F167" s="59" t="str">
        <f>Beregningsvejledning!C9</f>
        <v>Ingen tegn på legacy</v>
      </c>
      <c r="G167" s="143"/>
    </row>
    <row r="168" spans="2:7" x14ac:dyDescent="0.35">
      <c r="B168" s="136"/>
      <c r="C168" s="65">
        <v>1</v>
      </c>
      <c r="D168" s="99">
        <v>10</v>
      </c>
      <c r="E168" s="179">
        <f>IF(AND(D161&lt;=D168,D161&gt;D167),"X",0)</f>
        <v>0</v>
      </c>
      <c r="F168" s="59" t="str">
        <f>Beregningsvejledning!C10</f>
        <v>Lav risiko for legacy</v>
      </c>
      <c r="G168" s="143"/>
    </row>
    <row r="169" spans="2:7" x14ac:dyDescent="0.35">
      <c r="B169" s="136"/>
      <c r="C169" s="65">
        <v>2</v>
      </c>
      <c r="D169" s="99">
        <v>20</v>
      </c>
      <c r="E169" s="179">
        <f>IF(AND(D161&lt;=D169,D161&gt;D168),"X",0)</f>
        <v>0</v>
      </c>
      <c r="F169" s="59" t="str">
        <f>Beregningsvejledning!C11</f>
        <v>Mellem risiko for legacy</v>
      </c>
      <c r="G169" s="143"/>
    </row>
    <row r="170" spans="2:7" x14ac:dyDescent="0.35">
      <c r="B170" s="136"/>
      <c r="C170" s="65">
        <v>3</v>
      </c>
      <c r="D170" s="99">
        <v>24</v>
      </c>
      <c r="E170" s="179">
        <f>IF(AND(D161&lt;=D170,D161&gt;D169),"X",0)</f>
        <v>0</v>
      </c>
      <c r="F170" s="59" t="str">
        <f>Beregningsvejledning!C12</f>
        <v>Høj risiko for legacy</v>
      </c>
      <c r="G170" s="143"/>
    </row>
    <row r="171" spans="2:7" x14ac:dyDescent="0.35">
      <c r="B171" s="136"/>
      <c r="C171" s="66">
        <v>4</v>
      </c>
      <c r="D171" s="100">
        <v>32</v>
      </c>
      <c r="E171" s="172" t="str">
        <f>IF(D161&gt;D170,"X",0)</f>
        <v>X</v>
      </c>
      <c r="F171" s="60" t="str">
        <f>Beregningsvejledning!C13</f>
        <v>Meget høj risiko for legacy</v>
      </c>
      <c r="G171" s="143"/>
    </row>
    <row r="172" spans="2:7" x14ac:dyDescent="0.35">
      <c r="B172" s="136"/>
      <c r="C172" s="81"/>
      <c r="D172" s="81"/>
      <c r="E172" s="81"/>
      <c r="F172" s="57"/>
      <c r="G172" s="143"/>
    </row>
    <row r="173" spans="2:7" x14ac:dyDescent="0.35">
      <c r="B173" s="136"/>
      <c r="C173" s="67" t="s">
        <v>231</v>
      </c>
      <c r="D173" s="166"/>
      <c r="E173" s="166"/>
      <c r="F173" s="147"/>
      <c r="G173" s="143"/>
    </row>
    <row r="174" spans="2:7" x14ac:dyDescent="0.35">
      <c r="B174" s="136"/>
      <c r="C174" s="64" t="s">
        <v>214</v>
      </c>
      <c r="D174" s="81">
        <f>COUNTIF(Listedata!H357:H397,1)</f>
        <v>0</v>
      </c>
      <c r="E174" s="81"/>
      <c r="F174" s="151"/>
      <c r="G174" s="143"/>
    </row>
    <row r="175" spans="2:7" x14ac:dyDescent="0.35">
      <c r="B175" s="136"/>
      <c r="C175" s="64" t="s">
        <v>180</v>
      </c>
      <c r="D175" s="81">
        <f>IF(D174/D162*100&gt;D176,1,0)</f>
        <v>0</v>
      </c>
      <c r="E175" s="173" t="str">
        <f>Beregningsvejledning!C20</f>
        <v>Emnet er vurderet til Meget Høj Risiko, grundet for mange 'Ved Ikke'.</v>
      </c>
      <c r="F175" s="151"/>
      <c r="G175" s="143"/>
    </row>
    <row r="176" spans="2:7" x14ac:dyDescent="0.35">
      <c r="B176" s="136"/>
      <c r="C176" s="68" t="s">
        <v>234</v>
      </c>
      <c r="D176" s="174">
        <v>30</v>
      </c>
      <c r="E176" s="175" t="s">
        <v>215</v>
      </c>
      <c r="F176" s="152"/>
      <c r="G176" s="143"/>
    </row>
    <row r="177" spans="2:7" x14ac:dyDescent="0.35">
      <c r="B177" s="136"/>
      <c r="C177" s="69"/>
      <c r="D177" s="81"/>
      <c r="E177" s="181"/>
      <c r="F177" s="57"/>
      <c r="G177" s="143"/>
    </row>
    <row r="178" spans="2:7" x14ac:dyDescent="0.35">
      <c r="B178" s="136"/>
      <c r="C178" s="67" t="s">
        <v>169</v>
      </c>
      <c r="D178" s="166"/>
      <c r="E178" s="166"/>
      <c r="F178" s="147"/>
      <c r="G178" s="143"/>
    </row>
    <row r="179" spans="2:7" x14ac:dyDescent="0.35">
      <c r="B179" s="136"/>
      <c r="C179" s="64" t="s">
        <v>252</v>
      </c>
      <c r="D179" s="81">
        <f>_xlfn.XLOOKUP("X",E167:E171,C167:C171)</f>
        <v>4</v>
      </c>
      <c r="E179" s="81"/>
      <c r="F179" s="151"/>
      <c r="G179" s="143"/>
    </row>
    <row r="180" spans="2:7" x14ac:dyDescent="0.35">
      <c r="B180" s="136"/>
      <c r="C180" s="64" t="s">
        <v>218</v>
      </c>
      <c r="D180" s="173" t="str">
        <f>IF(D175=1,E175,VLOOKUP("X",E167:F171,2,FALSE))</f>
        <v>Meget høj risiko for legacy</v>
      </c>
      <c r="E180" s="81"/>
      <c r="F180" s="151"/>
      <c r="G180" s="143"/>
    </row>
    <row r="181" spans="2:7" x14ac:dyDescent="0.35">
      <c r="B181" s="136"/>
      <c r="C181" s="68" t="s">
        <v>220</v>
      </c>
      <c r="D181" s="176" t="str">
        <f>VLOOKUP("X",E167:F171,2,FALSE)</f>
        <v>Meget høj risiko for legacy</v>
      </c>
      <c r="E181" s="177"/>
      <c r="F181" s="152"/>
      <c r="G181" s="143"/>
    </row>
    <row r="182" spans="2:7" ht="15" thickBot="1" x14ac:dyDescent="0.4">
      <c r="B182" s="148"/>
      <c r="C182" s="154"/>
      <c r="D182" s="154"/>
      <c r="E182" s="154"/>
      <c r="F182" s="154"/>
      <c r="G182" s="155"/>
    </row>
  </sheetData>
  <mergeCells count="2">
    <mergeCell ref="I32:I34"/>
    <mergeCell ref="B4:E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4715F-6017-473E-8D56-6537991078AC}">
  <dimension ref="A1:S37"/>
  <sheetViews>
    <sheetView zoomScale="60" zoomScaleNormal="60" workbookViewId="0">
      <selection activeCell="C13" sqref="C13"/>
    </sheetView>
  </sheetViews>
  <sheetFormatPr defaultRowHeight="14.5" x14ac:dyDescent="0.35"/>
  <cols>
    <col min="2" max="2" width="7.54296875" customWidth="1"/>
    <col min="3" max="3" width="53.81640625" customWidth="1"/>
    <col min="4" max="4" width="48.453125" customWidth="1"/>
    <col min="5" max="7" width="9.81640625" customWidth="1"/>
    <col min="8" max="8" width="27.1796875" customWidth="1"/>
    <col min="9" max="9" width="26.54296875" customWidth="1"/>
    <col min="10" max="10" width="29.453125" customWidth="1"/>
  </cols>
  <sheetData>
    <row r="1" spans="1:19" x14ac:dyDescent="0.35">
      <c r="A1" s="57"/>
      <c r="B1" s="57"/>
      <c r="C1" s="57"/>
      <c r="D1" s="57"/>
      <c r="E1" s="2"/>
      <c r="F1" s="2"/>
      <c r="G1" s="2"/>
      <c r="H1" s="2"/>
      <c r="I1" s="2"/>
      <c r="J1" s="2"/>
      <c r="K1" s="2"/>
      <c r="L1" s="2"/>
      <c r="M1" s="2"/>
      <c r="N1" s="2"/>
      <c r="O1" s="2"/>
      <c r="P1" s="2"/>
    </row>
    <row r="2" spans="1:19" x14ac:dyDescent="0.35">
      <c r="A2" s="57"/>
      <c r="B2" s="57"/>
      <c r="C2" s="57"/>
      <c r="D2" s="57"/>
      <c r="E2" s="57"/>
      <c r="F2" s="57"/>
      <c r="G2" s="57"/>
      <c r="H2" s="57"/>
      <c r="I2" s="57"/>
      <c r="J2" s="57"/>
      <c r="K2" s="57"/>
      <c r="L2" s="57"/>
      <c r="M2" s="57"/>
      <c r="N2" s="57"/>
      <c r="O2" s="57"/>
      <c r="P2" s="57"/>
      <c r="Q2" s="89"/>
      <c r="R2" s="89"/>
      <c r="S2" s="89"/>
    </row>
    <row r="3" spans="1:19" ht="15.5" x14ac:dyDescent="0.35">
      <c r="A3" s="57"/>
      <c r="B3" s="114" t="s">
        <v>228</v>
      </c>
      <c r="C3" s="57"/>
      <c r="D3" s="57"/>
      <c r="E3" s="57"/>
      <c r="F3" s="57"/>
      <c r="G3" s="57"/>
      <c r="H3" s="75" t="s">
        <v>246</v>
      </c>
      <c r="I3" s="57"/>
      <c r="J3" s="57"/>
      <c r="K3" s="57"/>
      <c r="L3" s="57"/>
      <c r="M3" s="57"/>
      <c r="N3" s="57"/>
      <c r="O3" s="57"/>
      <c r="P3" s="57"/>
      <c r="Q3" s="89"/>
      <c r="R3" s="89"/>
      <c r="S3" s="89"/>
    </row>
    <row r="4" spans="1:19" ht="58.4" customHeight="1" x14ac:dyDescent="0.35">
      <c r="A4" s="57"/>
      <c r="B4" s="204" t="s">
        <v>232</v>
      </c>
      <c r="C4" s="204"/>
      <c r="D4" s="204"/>
      <c r="E4" s="57"/>
      <c r="F4" s="57"/>
      <c r="G4" s="57"/>
      <c r="H4" s="203" t="s">
        <v>245</v>
      </c>
      <c r="I4" s="203"/>
      <c r="J4" s="203"/>
      <c r="K4" s="57"/>
      <c r="L4" s="57"/>
      <c r="M4" s="57"/>
      <c r="N4" s="57"/>
      <c r="O4" s="57"/>
      <c r="P4" s="57"/>
      <c r="Q4" s="89"/>
      <c r="R4" s="89"/>
      <c r="S4" s="89"/>
    </row>
    <row r="5" spans="1:19" ht="8.5" customHeight="1" x14ac:dyDescent="0.35">
      <c r="A5" s="57"/>
      <c r="B5" s="57"/>
      <c r="C5" s="57"/>
      <c r="D5" s="57"/>
      <c r="E5" s="57"/>
      <c r="F5" s="57"/>
      <c r="G5" s="57"/>
      <c r="H5" s="57"/>
      <c r="I5" s="57"/>
      <c r="J5" s="57"/>
      <c r="K5" s="57"/>
      <c r="L5" s="57"/>
      <c r="M5" s="57"/>
      <c r="N5" s="57"/>
      <c r="O5" s="57"/>
      <c r="P5" s="57"/>
      <c r="Q5" s="89"/>
      <c r="R5" s="89"/>
      <c r="S5" s="89"/>
    </row>
    <row r="6" spans="1:19" ht="99.65" customHeight="1" x14ac:dyDescent="0.35">
      <c r="A6" s="57"/>
      <c r="B6" s="203" t="s">
        <v>292</v>
      </c>
      <c r="C6" s="203"/>
      <c r="D6" s="203"/>
      <c r="E6" s="57"/>
      <c r="F6" s="57"/>
      <c r="G6" s="57"/>
      <c r="H6" s="57"/>
      <c r="I6" s="57"/>
      <c r="J6" s="57"/>
      <c r="K6" s="57"/>
      <c r="L6" s="57"/>
      <c r="M6" s="57"/>
      <c r="N6" s="57"/>
      <c r="O6" s="57"/>
      <c r="P6" s="57"/>
      <c r="Q6" s="89"/>
      <c r="R6" s="89"/>
      <c r="S6" s="89"/>
    </row>
    <row r="7" spans="1:19" ht="85.75" customHeight="1" x14ac:dyDescent="0.35">
      <c r="A7" s="57"/>
      <c r="B7" s="205" t="s">
        <v>255</v>
      </c>
      <c r="C7" s="205"/>
      <c r="D7" s="205"/>
      <c r="E7" s="57"/>
      <c r="F7" s="57"/>
      <c r="G7" s="57"/>
      <c r="H7" s="57"/>
      <c r="I7" s="57"/>
      <c r="J7" s="57"/>
      <c r="K7" s="57"/>
      <c r="L7" s="57"/>
      <c r="M7" s="57"/>
      <c r="N7" s="57"/>
      <c r="O7" s="57"/>
      <c r="P7" s="57"/>
      <c r="Q7" s="89"/>
      <c r="R7" s="89"/>
      <c r="S7" s="89"/>
    </row>
    <row r="8" spans="1:19" ht="17.5" customHeight="1" x14ac:dyDescent="0.35">
      <c r="A8" s="57"/>
      <c r="B8" s="206" t="s">
        <v>79</v>
      </c>
      <c r="C8" s="206"/>
      <c r="D8" s="113"/>
      <c r="E8" s="57"/>
      <c r="F8" s="57"/>
      <c r="G8" s="57"/>
      <c r="H8" s="57"/>
      <c r="I8" s="57"/>
      <c r="J8" s="57"/>
      <c r="K8" s="57"/>
      <c r="L8" s="57"/>
      <c r="M8" s="57"/>
      <c r="N8" s="57"/>
      <c r="O8" s="57"/>
      <c r="P8" s="57"/>
      <c r="Q8" s="89"/>
      <c r="R8" s="89"/>
      <c r="S8" s="89"/>
    </row>
    <row r="9" spans="1:19" ht="22" customHeight="1" x14ac:dyDescent="0.35">
      <c r="A9" s="57"/>
      <c r="B9" s="101">
        <v>0</v>
      </c>
      <c r="C9" s="102" t="s">
        <v>201</v>
      </c>
      <c r="D9" s="57"/>
      <c r="E9" s="57"/>
      <c r="F9" s="57"/>
      <c r="G9" s="57"/>
      <c r="H9" s="57"/>
      <c r="I9" s="57"/>
      <c r="J9" s="57"/>
      <c r="K9" s="57"/>
      <c r="L9" s="57"/>
      <c r="M9" s="57"/>
      <c r="N9" s="57"/>
      <c r="O9" s="57"/>
      <c r="P9" s="57"/>
      <c r="Q9" s="89"/>
      <c r="R9" s="89"/>
      <c r="S9" s="89"/>
    </row>
    <row r="10" spans="1:19" x14ac:dyDescent="0.35">
      <c r="A10" s="57"/>
      <c r="B10" s="101">
        <v>1</v>
      </c>
      <c r="C10" s="102" t="s">
        <v>173</v>
      </c>
      <c r="D10" s="57"/>
      <c r="E10" s="57"/>
      <c r="F10" s="57"/>
      <c r="G10" s="57"/>
      <c r="H10" s="115" t="s">
        <v>248</v>
      </c>
      <c r="I10" s="57"/>
      <c r="J10" s="57"/>
      <c r="K10" s="57"/>
      <c r="L10" s="57"/>
      <c r="M10" s="57"/>
      <c r="N10" s="57"/>
      <c r="O10" s="57"/>
      <c r="P10" s="57"/>
      <c r="Q10" s="89"/>
      <c r="R10" s="89"/>
      <c r="S10" s="89"/>
    </row>
    <row r="11" spans="1:19" ht="14.5" customHeight="1" x14ac:dyDescent="0.35">
      <c r="A11" s="57"/>
      <c r="B11" s="101">
        <v>2</v>
      </c>
      <c r="C11" s="102" t="s">
        <v>174</v>
      </c>
      <c r="D11" s="57"/>
      <c r="E11" s="57"/>
      <c r="F11" s="57"/>
      <c r="G11" s="57"/>
      <c r="H11" s="203" t="s">
        <v>249</v>
      </c>
      <c r="I11" s="203"/>
      <c r="J11" s="203"/>
      <c r="K11" s="57"/>
      <c r="L11" s="57"/>
      <c r="M11" s="57"/>
      <c r="N11" s="57"/>
      <c r="O11" s="57"/>
      <c r="P11" s="57"/>
      <c r="Q11" s="89"/>
      <c r="R11" s="89"/>
      <c r="S11" s="89"/>
    </row>
    <row r="12" spans="1:19" x14ac:dyDescent="0.35">
      <c r="A12" s="57"/>
      <c r="B12" s="101">
        <v>3</v>
      </c>
      <c r="C12" s="102" t="s">
        <v>175</v>
      </c>
      <c r="D12" s="57"/>
      <c r="E12" s="57"/>
      <c r="F12" s="57"/>
      <c r="G12" s="57"/>
      <c r="H12" s="203"/>
      <c r="I12" s="203"/>
      <c r="J12" s="203"/>
      <c r="K12" s="57"/>
      <c r="L12" s="57"/>
      <c r="M12" s="57"/>
      <c r="N12" s="57"/>
      <c r="O12" s="57"/>
      <c r="P12" s="57"/>
      <c r="Q12" s="89"/>
      <c r="R12" s="89"/>
      <c r="S12" s="89"/>
    </row>
    <row r="13" spans="1:19" ht="14.5" customHeight="1" x14ac:dyDescent="0.35">
      <c r="A13" s="57"/>
      <c r="B13" s="101">
        <v>4</v>
      </c>
      <c r="C13" s="102" t="s">
        <v>176</v>
      </c>
      <c r="D13" s="57"/>
      <c r="E13" s="57"/>
      <c r="F13" s="57"/>
      <c r="G13" s="57"/>
      <c r="H13" s="203"/>
      <c r="I13" s="203"/>
      <c r="J13" s="203"/>
      <c r="K13" s="93"/>
      <c r="L13" s="57"/>
      <c r="M13" s="57"/>
      <c r="N13" s="57"/>
      <c r="O13" s="57"/>
      <c r="P13" s="57"/>
      <c r="Q13" s="89"/>
      <c r="R13" s="89"/>
      <c r="S13" s="89"/>
    </row>
    <row r="14" spans="1:19" x14ac:dyDescent="0.35">
      <c r="A14" s="57"/>
      <c r="B14" s="57"/>
      <c r="C14" s="57"/>
      <c r="D14" s="57"/>
      <c r="E14" s="57"/>
      <c r="F14" s="57"/>
      <c r="G14" s="57"/>
      <c r="H14" s="203"/>
      <c r="I14" s="203"/>
      <c r="J14" s="203"/>
      <c r="K14" s="93"/>
      <c r="L14" s="57"/>
      <c r="M14" s="57"/>
      <c r="N14" s="57"/>
      <c r="O14" s="57"/>
      <c r="P14" s="57"/>
      <c r="Q14" s="89"/>
      <c r="R14" s="89"/>
      <c r="S14" s="89"/>
    </row>
    <row r="15" spans="1:19" ht="126" customHeight="1" x14ac:dyDescent="0.35">
      <c r="A15" s="57"/>
      <c r="B15" s="203" t="s">
        <v>256</v>
      </c>
      <c r="C15" s="203"/>
      <c r="D15" s="118"/>
      <c r="E15" s="57"/>
      <c r="F15" s="57"/>
      <c r="H15" s="93"/>
      <c r="I15" s="93"/>
      <c r="J15" s="93"/>
      <c r="K15" s="93"/>
      <c r="L15" s="57"/>
      <c r="M15" s="57" t="s">
        <v>247</v>
      </c>
      <c r="N15" s="57"/>
      <c r="O15" s="57"/>
      <c r="P15" s="57"/>
      <c r="Q15" s="89"/>
      <c r="R15" s="89"/>
      <c r="S15" s="89"/>
    </row>
    <row r="16" spans="1:19" x14ac:dyDescent="0.35">
      <c r="A16" s="57"/>
      <c r="B16" s="57"/>
      <c r="C16" s="57"/>
      <c r="D16" s="57"/>
      <c r="E16" s="57"/>
      <c r="F16" s="57"/>
      <c r="G16" s="57"/>
      <c r="H16" s="57"/>
      <c r="I16" s="57"/>
      <c r="J16" s="57"/>
      <c r="K16" s="57"/>
      <c r="L16" s="57"/>
      <c r="M16" s="57"/>
      <c r="N16" s="57"/>
      <c r="O16" s="57"/>
      <c r="P16" s="57"/>
      <c r="Q16" s="89"/>
      <c r="R16" s="89"/>
      <c r="S16" s="89"/>
    </row>
    <row r="17" spans="1:19" x14ac:dyDescent="0.35">
      <c r="A17" s="57"/>
      <c r="B17" s="115" t="s">
        <v>217</v>
      </c>
      <c r="C17" s="57"/>
      <c r="D17" s="57"/>
      <c r="E17" s="57"/>
      <c r="F17" s="57"/>
      <c r="G17" s="57"/>
      <c r="H17" s="57"/>
      <c r="I17" s="57"/>
      <c r="J17" s="57"/>
      <c r="K17" s="57"/>
      <c r="L17" s="57"/>
      <c r="M17" s="57"/>
      <c r="N17" s="57"/>
      <c r="O17" s="57"/>
      <c r="P17" s="57"/>
      <c r="Q17" s="89"/>
      <c r="R17" s="89"/>
      <c r="S17" s="89"/>
    </row>
    <row r="18" spans="1:19" ht="144.65" customHeight="1" x14ac:dyDescent="0.35">
      <c r="A18" s="57"/>
      <c r="B18" s="203" t="s">
        <v>254</v>
      </c>
      <c r="C18" s="203"/>
      <c r="D18" s="93"/>
      <c r="E18" s="57"/>
      <c r="F18" s="57"/>
      <c r="G18" s="57"/>
      <c r="H18" s="57"/>
      <c r="I18" s="57"/>
      <c r="J18" s="57"/>
      <c r="K18" s="57"/>
      <c r="L18" s="57"/>
      <c r="M18" s="57"/>
      <c r="N18" s="57"/>
      <c r="O18" s="57"/>
      <c r="P18" s="57"/>
      <c r="Q18" s="89"/>
      <c r="R18" s="89"/>
      <c r="S18" s="89"/>
    </row>
    <row r="19" spans="1:19" ht="20.5" customHeight="1" x14ac:dyDescent="0.35">
      <c r="A19" s="57"/>
      <c r="B19" s="116" t="s">
        <v>237</v>
      </c>
      <c r="C19" s="116" t="s">
        <v>238</v>
      </c>
      <c r="D19" s="111"/>
      <c r="E19" s="57"/>
      <c r="F19" s="57"/>
      <c r="G19" s="57"/>
      <c r="H19" s="57"/>
      <c r="J19" s="57"/>
      <c r="K19" s="57"/>
      <c r="L19" s="57"/>
      <c r="M19" s="57"/>
      <c r="N19" s="57"/>
      <c r="O19" s="57"/>
      <c r="P19" s="57"/>
      <c r="Q19" s="89"/>
      <c r="R19" s="89"/>
      <c r="S19" s="89"/>
    </row>
    <row r="20" spans="1:19" ht="31" customHeight="1" x14ac:dyDescent="0.35">
      <c r="A20" s="57"/>
      <c r="B20" s="101" t="s">
        <v>180</v>
      </c>
      <c r="C20" s="186" t="s">
        <v>213</v>
      </c>
      <c r="D20" s="57"/>
      <c r="E20" s="57"/>
      <c r="F20" s="57"/>
      <c r="G20" s="57"/>
      <c r="H20" s="57"/>
      <c r="I20" s="57"/>
      <c r="J20" s="57"/>
      <c r="K20" s="57"/>
      <c r="L20" s="57"/>
      <c r="M20" s="57"/>
      <c r="N20" s="57"/>
      <c r="O20" s="57"/>
      <c r="P20" s="57"/>
      <c r="Q20" s="89"/>
      <c r="R20" s="89"/>
      <c r="S20" s="89"/>
    </row>
    <row r="21" spans="1:19" x14ac:dyDescent="0.35">
      <c r="A21" s="57"/>
      <c r="B21" s="101" t="s">
        <v>181</v>
      </c>
      <c r="C21" s="186" t="s">
        <v>250</v>
      </c>
      <c r="D21" s="57"/>
      <c r="E21" s="57"/>
      <c r="F21" s="57"/>
      <c r="G21" s="57"/>
      <c r="H21" s="57"/>
      <c r="I21" s="57"/>
      <c r="J21" s="57"/>
      <c r="K21" s="57"/>
      <c r="L21" s="57"/>
      <c r="M21" s="57"/>
      <c r="N21" s="57"/>
      <c r="O21" s="57"/>
      <c r="P21" s="57"/>
      <c r="Q21" s="89"/>
      <c r="R21" s="89"/>
      <c r="S21" s="89"/>
    </row>
    <row r="22" spans="1:19" ht="31" customHeight="1" x14ac:dyDescent="0.35">
      <c r="A22" s="57"/>
      <c r="B22" s="101" t="s">
        <v>188</v>
      </c>
      <c r="C22" s="186" t="s">
        <v>187</v>
      </c>
      <c r="D22" s="57"/>
      <c r="E22" s="57"/>
      <c r="F22" s="57"/>
      <c r="G22" s="57"/>
      <c r="H22" s="57"/>
      <c r="I22" s="57"/>
      <c r="J22" s="57"/>
      <c r="K22" s="57"/>
      <c r="L22" s="57"/>
      <c r="M22" s="57"/>
      <c r="N22" s="57"/>
      <c r="O22" s="57"/>
      <c r="P22" s="57"/>
      <c r="Q22" s="89"/>
      <c r="R22" s="89"/>
      <c r="S22" s="89"/>
    </row>
    <row r="23" spans="1:19" ht="30.65" customHeight="1" x14ac:dyDescent="0.35">
      <c r="A23" s="57"/>
      <c r="B23" s="101" t="s">
        <v>191</v>
      </c>
      <c r="C23" s="186" t="s">
        <v>253</v>
      </c>
      <c r="D23" s="57"/>
      <c r="E23" s="57"/>
      <c r="F23" s="57"/>
      <c r="G23" s="57"/>
      <c r="H23" s="57"/>
      <c r="I23" s="57"/>
      <c r="J23" s="57"/>
      <c r="K23" s="57"/>
      <c r="L23" s="57"/>
      <c r="M23" s="57"/>
      <c r="N23" s="57"/>
      <c r="O23" s="57"/>
      <c r="P23" s="57"/>
      <c r="Q23" s="89"/>
      <c r="R23" s="89"/>
      <c r="S23" s="89"/>
    </row>
    <row r="24" spans="1:19" ht="29.5" customHeight="1" x14ac:dyDescent="0.35">
      <c r="A24" s="57"/>
      <c r="B24" s="101" t="s">
        <v>192</v>
      </c>
      <c r="C24" s="186" t="s">
        <v>222</v>
      </c>
      <c r="D24" s="57"/>
      <c r="E24" s="57"/>
      <c r="F24" s="57"/>
      <c r="G24" s="57"/>
      <c r="H24" s="57"/>
      <c r="I24" s="57"/>
      <c r="J24" s="57"/>
      <c r="K24" s="57"/>
      <c r="L24" s="57"/>
      <c r="M24" s="57"/>
      <c r="N24" s="57"/>
      <c r="O24" s="57"/>
      <c r="P24" s="57"/>
      <c r="Q24" s="89"/>
      <c r="R24" s="89"/>
      <c r="S24" s="89"/>
    </row>
    <row r="25" spans="1:19" x14ac:dyDescent="0.35">
      <c r="A25" s="57"/>
      <c r="B25" s="57"/>
      <c r="C25" s="57"/>
      <c r="D25" s="57"/>
      <c r="E25" s="57"/>
      <c r="F25" s="57"/>
      <c r="G25" s="57"/>
      <c r="H25" s="57"/>
      <c r="I25" s="57"/>
      <c r="J25" s="57"/>
      <c r="K25" s="57"/>
      <c r="L25" s="57"/>
      <c r="M25" s="57"/>
      <c r="N25" s="57"/>
      <c r="O25" s="57"/>
      <c r="P25" s="57"/>
      <c r="Q25" s="89"/>
      <c r="R25" s="89"/>
      <c r="S25" s="89"/>
    </row>
    <row r="26" spans="1:19" ht="107.15" customHeight="1" x14ac:dyDescent="0.35">
      <c r="A26" s="57"/>
      <c r="B26" s="203" t="s">
        <v>244</v>
      </c>
      <c r="C26" s="203"/>
      <c r="D26" s="203"/>
      <c r="E26" s="57"/>
      <c r="F26" s="57"/>
      <c r="G26" s="57"/>
      <c r="H26" s="57"/>
      <c r="I26" s="57"/>
      <c r="J26" s="57"/>
      <c r="K26" s="57"/>
      <c r="L26" s="57"/>
      <c r="M26" s="57"/>
      <c r="N26" s="57"/>
      <c r="O26" s="57"/>
      <c r="P26" s="57"/>
      <c r="Q26" s="89"/>
      <c r="R26" s="89"/>
      <c r="S26" s="89"/>
    </row>
    <row r="27" spans="1:19" ht="166.75" customHeight="1" x14ac:dyDescent="0.35">
      <c r="A27" s="57"/>
      <c r="B27" s="57"/>
      <c r="C27" s="57"/>
      <c r="D27" s="57"/>
      <c r="E27" s="57"/>
      <c r="F27" s="57"/>
      <c r="G27" s="57"/>
      <c r="H27" s="57"/>
      <c r="I27" s="57"/>
      <c r="J27" s="57"/>
      <c r="K27" s="57"/>
      <c r="L27" s="57"/>
      <c r="M27" s="57"/>
      <c r="N27" s="57"/>
      <c r="O27" s="57"/>
      <c r="P27" s="57"/>
      <c r="Q27" s="89"/>
      <c r="R27" s="89"/>
      <c r="S27" s="89"/>
    </row>
    <row r="28" spans="1:19" ht="48" customHeight="1" x14ac:dyDescent="0.35">
      <c r="A28" s="57"/>
      <c r="B28" s="57"/>
      <c r="C28" s="57"/>
      <c r="D28" s="57"/>
      <c r="E28" s="57"/>
      <c r="F28" s="57"/>
      <c r="G28" s="57"/>
      <c r="H28" s="57"/>
      <c r="I28" s="57"/>
      <c r="J28" s="57"/>
      <c r="K28" s="57"/>
      <c r="L28" s="57"/>
      <c r="M28" s="57"/>
      <c r="N28" s="57"/>
      <c r="O28" s="57"/>
      <c r="P28" s="57"/>
      <c r="Q28" s="89"/>
      <c r="R28" s="89"/>
      <c r="S28" s="89"/>
    </row>
    <row r="29" spans="1:19" ht="17.5" customHeight="1" x14ac:dyDescent="0.35">
      <c r="A29" s="57"/>
      <c r="B29" s="57"/>
      <c r="C29" s="57"/>
      <c r="D29" s="57"/>
      <c r="E29" s="57"/>
      <c r="F29" s="57"/>
      <c r="G29" s="57"/>
      <c r="H29" s="57"/>
      <c r="I29" s="57"/>
      <c r="J29" s="57"/>
      <c r="K29" s="57"/>
      <c r="L29" s="57"/>
      <c r="M29" s="57"/>
      <c r="N29" s="57"/>
      <c r="O29" s="57"/>
      <c r="P29" s="57"/>
      <c r="Q29" s="89"/>
      <c r="R29" s="89"/>
      <c r="S29" s="89"/>
    </row>
    <row r="30" spans="1:19" ht="25.75" customHeight="1" x14ac:dyDescent="0.35">
      <c r="A30" s="57"/>
      <c r="B30" s="57"/>
      <c r="C30" s="57"/>
      <c r="D30" s="57"/>
      <c r="E30" s="57"/>
      <c r="F30" s="57"/>
      <c r="G30" s="57"/>
      <c r="H30" s="57"/>
      <c r="I30" s="57"/>
      <c r="J30" s="57"/>
      <c r="K30" s="57"/>
      <c r="L30" s="57"/>
      <c r="M30" s="57"/>
      <c r="N30" s="57"/>
      <c r="O30" s="57"/>
      <c r="P30" s="57"/>
      <c r="Q30" s="89"/>
      <c r="R30" s="89"/>
      <c r="S30" s="89"/>
    </row>
    <row r="31" spans="1:19" ht="23.5" customHeight="1" x14ac:dyDescent="0.35">
      <c r="A31" s="57"/>
      <c r="B31" s="57"/>
      <c r="C31" s="57"/>
      <c r="D31" s="57"/>
      <c r="E31" s="57"/>
      <c r="F31" s="57"/>
      <c r="G31" s="57"/>
      <c r="H31" s="57"/>
      <c r="I31" s="57"/>
      <c r="J31" s="57"/>
      <c r="K31" s="57"/>
      <c r="L31" s="57"/>
      <c r="M31" s="57"/>
      <c r="N31" s="57"/>
      <c r="O31" s="57"/>
      <c r="P31" s="57"/>
      <c r="Q31" s="89"/>
      <c r="R31" s="89"/>
      <c r="S31" s="89"/>
    </row>
    <row r="32" spans="1:19" ht="166.75" customHeight="1" x14ac:dyDescent="0.35">
      <c r="A32" s="57"/>
      <c r="B32" s="57"/>
      <c r="C32" s="57"/>
      <c r="D32" s="57"/>
      <c r="E32" s="57"/>
      <c r="F32" s="57"/>
      <c r="G32" s="57"/>
      <c r="H32" s="57"/>
      <c r="I32" s="57"/>
      <c r="J32" s="57"/>
      <c r="K32" s="57"/>
      <c r="L32" s="57"/>
      <c r="M32" s="57"/>
      <c r="N32" s="57"/>
      <c r="O32" s="57"/>
      <c r="P32" s="57"/>
      <c r="Q32" s="89"/>
      <c r="R32" s="89"/>
      <c r="S32" s="89"/>
    </row>
    <row r="33" spans="1:19" ht="166.75" customHeight="1" x14ac:dyDescent="0.35">
      <c r="A33" s="89"/>
      <c r="B33" s="89"/>
      <c r="C33" s="89"/>
      <c r="D33" s="89"/>
      <c r="E33" s="89"/>
      <c r="F33" s="89"/>
      <c r="G33" s="89"/>
      <c r="H33" s="89"/>
      <c r="I33" s="89"/>
      <c r="J33" s="89"/>
      <c r="K33" s="89"/>
      <c r="L33" s="89"/>
      <c r="M33" s="89"/>
      <c r="N33" s="89"/>
      <c r="O33" s="89"/>
      <c r="P33" s="89"/>
      <c r="Q33" s="89"/>
      <c r="R33" s="89"/>
      <c r="S33" s="89"/>
    </row>
    <row r="34" spans="1:19" ht="166.75" customHeight="1" x14ac:dyDescent="0.35">
      <c r="A34" s="89"/>
      <c r="B34" s="89"/>
      <c r="C34" s="89"/>
      <c r="D34" s="89"/>
      <c r="E34" s="89"/>
      <c r="F34" s="89"/>
      <c r="G34" s="89"/>
      <c r="H34" s="89"/>
      <c r="I34" s="89"/>
      <c r="J34" s="89"/>
      <c r="K34" s="89"/>
      <c r="L34" s="89"/>
      <c r="M34" s="89"/>
      <c r="N34" s="89"/>
      <c r="O34" s="89"/>
      <c r="P34" s="89"/>
      <c r="Q34" s="89"/>
      <c r="R34" s="89"/>
      <c r="S34" s="89"/>
    </row>
    <row r="35" spans="1:19" ht="166.75" customHeight="1" x14ac:dyDescent="0.35">
      <c r="A35" s="89"/>
      <c r="B35" s="89"/>
      <c r="C35" s="89"/>
      <c r="D35" s="89"/>
      <c r="E35" s="89"/>
      <c r="F35" s="89"/>
      <c r="G35" s="89"/>
      <c r="H35" s="89"/>
      <c r="I35" s="89"/>
      <c r="J35" s="89"/>
      <c r="K35" s="89"/>
      <c r="L35" s="89"/>
      <c r="M35" s="89"/>
      <c r="N35" s="89"/>
      <c r="O35" s="89"/>
      <c r="P35" s="89"/>
      <c r="Q35" s="89"/>
      <c r="R35" s="89"/>
      <c r="S35" s="89"/>
    </row>
    <row r="36" spans="1:19" x14ac:dyDescent="0.35">
      <c r="A36" s="89"/>
      <c r="B36" s="89"/>
      <c r="C36" s="89"/>
      <c r="D36" s="89"/>
      <c r="E36" s="89"/>
      <c r="F36" s="89"/>
      <c r="G36" s="89"/>
      <c r="H36" s="89"/>
      <c r="I36" s="89"/>
      <c r="J36" s="89"/>
      <c r="K36" s="89"/>
      <c r="L36" s="89"/>
      <c r="M36" s="89"/>
      <c r="N36" s="89"/>
      <c r="O36" s="89"/>
      <c r="P36" s="89"/>
      <c r="Q36" s="89"/>
      <c r="R36" s="89"/>
      <c r="S36" s="89"/>
    </row>
    <row r="37" spans="1:19" x14ac:dyDescent="0.35">
      <c r="A37" s="89"/>
      <c r="B37" s="89"/>
      <c r="C37" s="89"/>
      <c r="D37" s="89"/>
      <c r="E37" s="89"/>
      <c r="F37" s="89"/>
      <c r="G37" s="89"/>
      <c r="H37" s="89"/>
      <c r="I37" s="89"/>
      <c r="J37" s="89"/>
      <c r="K37" s="89"/>
      <c r="L37" s="89"/>
      <c r="M37" s="89"/>
      <c r="N37" s="89"/>
      <c r="O37" s="89"/>
      <c r="P37" s="89"/>
      <c r="Q37" s="89"/>
      <c r="R37" s="89"/>
      <c r="S37" s="89"/>
    </row>
  </sheetData>
  <mergeCells count="9">
    <mergeCell ref="B26:D26"/>
    <mergeCell ref="H4:J4"/>
    <mergeCell ref="H11:J14"/>
    <mergeCell ref="B4:D4"/>
    <mergeCell ref="B6:D6"/>
    <mergeCell ref="B7:D7"/>
    <mergeCell ref="B8:C8"/>
    <mergeCell ref="B15:C15"/>
    <mergeCell ref="B18:C18"/>
  </mergeCells>
  <phoneticPr fontId="44" type="noConversion"/>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EC1D7945F3A6045AFE3B195E98B6F36" ma:contentTypeVersion="6" ma:contentTypeDescription="Opret et nyt dokument." ma:contentTypeScope="" ma:versionID="a7884d36ec5adcea9ebfbb8cc6749888">
  <xsd:schema xmlns:xsd="http://www.w3.org/2001/XMLSchema" xmlns:xs="http://www.w3.org/2001/XMLSchema" xmlns:p="http://schemas.microsoft.com/office/2006/metadata/properties" xmlns:ns2="74a941db-7171-4509-adf3-11b1116a51a3" xmlns:ns3="77253f61-c152-40e7-b542-d46954f0b832" targetNamespace="http://schemas.microsoft.com/office/2006/metadata/properties" ma:root="true" ma:fieldsID="c6619cde6c895c29179e76c4c9a4faee" ns2:_="" ns3:_="">
    <xsd:import namespace="74a941db-7171-4509-adf3-11b1116a51a3"/>
    <xsd:import namespace="77253f61-c152-40e7-b542-d46954f0b8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a941db-7171-4509-adf3-11b1116a51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253f61-c152-40e7-b542-d46954f0b8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E9B3EF-A0D2-413E-99B0-3937C3E0A295}">
  <ds:schemaRefs>
    <ds:schemaRef ds:uri="http://purl.org/dc/elements/1.1/"/>
    <ds:schemaRef ds:uri="http://schemas.microsoft.com/office/2006/metadata/properties"/>
    <ds:schemaRef ds:uri="http://schemas.microsoft.com/office/2006/documentManagement/types"/>
    <ds:schemaRef ds:uri="http://purl.org/dc/terms/"/>
    <ds:schemaRef ds:uri="77253f61-c152-40e7-b542-d46954f0b832"/>
    <ds:schemaRef ds:uri="http://purl.org/dc/dcmitype/"/>
    <ds:schemaRef ds:uri="74a941db-7171-4509-adf3-11b1116a51a3"/>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397270E-E055-4089-8033-D397521CAB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a941db-7171-4509-adf3-11b1116a51a3"/>
    <ds:schemaRef ds:uri="77253f61-c152-40e7-b542-d46954f0b8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676C1E-27A6-401D-8C76-E9FE85610436}">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Navngivne områder</vt:lpstr>
      </vt:variant>
      <vt:variant>
        <vt:i4>1</vt:i4>
      </vt:variant>
    </vt:vector>
  </HeadingPairs>
  <TitlesOfParts>
    <vt:vector size="6" baseType="lpstr">
      <vt:lpstr>Oversigt</vt:lpstr>
      <vt:lpstr>Spørgeramme</vt:lpstr>
      <vt:lpstr>Listedata</vt:lpstr>
      <vt:lpstr>Beregninger</vt:lpstr>
      <vt:lpstr>Beregningsvejledning</vt:lpstr>
      <vt:lpstr>Oversigt!Udskriftsområde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Nielsen</dc:creator>
  <cp:keywords/>
  <dc:description/>
  <cp:lastModifiedBy>Julie Nielsen</cp:lastModifiedBy>
  <cp:revision/>
  <cp:lastPrinted>2024-11-21T09:51:03Z</cp:lastPrinted>
  <dcterms:created xsi:type="dcterms:W3CDTF">2021-05-05T09:52:38Z</dcterms:created>
  <dcterms:modified xsi:type="dcterms:W3CDTF">2024-12-16T08:07:03Z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0x010100BEC1D7945F3A6045AFE3B195E98B6F36</vt:lpwstr>
  </property>
  <property fmtid="{D5CDD505-2E9C-101B-9397-08002B2CF9AE}" pid="3" name="MediaServiceImageTags">
    <vt:lpwstr/>
  </property>
</Properties>
</file>